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5480" windowHeight="7455"/>
  </bookViews>
  <sheets>
    <sheet name="Cronograma Fís-Fin" sheetId="4" r:id="rId1"/>
    <sheet name="Orçamento Resumo" sheetId="3" r:id="rId2"/>
    <sheet name="Orçamento Sintético" sheetId="2" r:id="rId3"/>
    <sheet name="Memória de Cálculo" sheetId="10" r:id="rId4"/>
  </sheets>
  <externalReferences>
    <externalReference r:id="rId5"/>
  </externalReferences>
  <definedNames>
    <definedName name="_xlnm.Print_Area" localSheetId="0">'Cronograma Fís-Fin'!$A$1:$N$15</definedName>
    <definedName name="_xlnm.Print_Area" localSheetId="3">'Memória de Cálculo'!$A$1:$I$250</definedName>
    <definedName name="_xlnm.Print_Area" localSheetId="1">'Orçamento Resumo'!$A$1:$F$16</definedName>
    <definedName name="_xlnm.Print_Area" localSheetId="2">'Orçamento Sintético'!$A$2:$L$52</definedName>
    <definedName name="_xlnm.Print_Titles" localSheetId="0">'Cronograma Fís-Fin'!$2:$5</definedName>
    <definedName name="_xlnm.Print_Titles" localSheetId="1">'Orçamento Resumo'!$1:$4</definedName>
    <definedName name="_xlnm.Print_Titles" localSheetId="2">'Orçamento Sintético'!$1:$5</definedName>
  </definedNames>
  <calcPr calcId="145621"/>
</workbook>
</file>

<file path=xl/calcChain.xml><?xml version="1.0" encoding="utf-8"?>
<calcChain xmlns="http://schemas.openxmlformats.org/spreadsheetml/2006/main">
  <c r="G240" i="10" l="1"/>
  <c r="G239" i="10"/>
  <c r="G241" i="10" s="1"/>
  <c r="G233" i="10"/>
  <c r="G232" i="10"/>
  <c r="G225" i="10"/>
  <c r="G154" i="10"/>
  <c r="G153" i="10"/>
  <c r="L32" i="2"/>
  <c r="L31" i="2" s="1"/>
  <c r="G160" i="10"/>
  <c r="G54" i="10"/>
  <c r="G155" i="10" l="1"/>
  <c r="G234" i="10"/>
  <c r="G80" i="10"/>
  <c r="G81" i="10" s="1"/>
  <c r="L24" i="2"/>
  <c r="G112" i="10"/>
  <c r="G113" i="10" s="1"/>
  <c r="G219" i="10"/>
  <c r="G218" i="10"/>
  <c r="G212" i="10"/>
  <c r="G211" i="10"/>
  <c r="G204" i="10"/>
  <c r="G196" i="10"/>
  <c r="G197" i="10" s="1"/>
  <c r="L38" i="2"/>
  <c r="G145" i="10"/>
  <c r="G146" i="10" s="1"/>
  <c r="L29" i="2"/>
  <c r="G99" i="10"/>
  <c r="G98" i="10"/>
  <c r="L23" i="2"/>
  <c r="G106" i="10"/>
  <c r="G105" i="10"/>
  <c r="L22" i="2"/>
  <c r="L21" i="2"/>
  <c r="G92" i="10"/>
  <c r="G93" i="10" s="1"/>
  <c r="L20" i="2"/>
  <c r="G86" i="10"/>
  <c r="G87" i="10" s="1"/>
  <c r="L19" i="2"/>
  <c r="L13" i="2"/>
  <c r="G46" i="10"/>
  <c r="G47" i="10" s="1"/>
  <c r="L12" i="2"/>
  <c r="G100" i="10" l="1"/>
  <c r="G220" i="10"/>
  <c r="G213" i="10"/>
  <c r="G107" i="10"/>
  <c r="L43" i="2"/>
  <c r="F43" i="2"/>
  <c r="G43" i="2" s="1"/>
  <c r="L42" i="2"/>
  <c r="F42" i="2"/>
  <c r="G42" i="2" s="1"/>
  <c r="L41" i="2"/>
  <c r="F41" i="2"/>
  <c r="G41" i="2" s="1"/>
  <c r="G226" i="10"/>
  <c r="G227" i="10" s="1"/>
  <c r="C8" i="3"/>
  <c r="G161" i="10"/>
  <c r="G162" i="10" s="1"/>
  <c r="G169" i="10"/>
  <c r="G170" i="10" s="1"/>
  <c r="L35" i="2"/>
  <c r="G175" i="10"/>
  <c r="G176" i="10" s="1"/>
  <c r="G40" i="10"/>
  <c r="G41" i="10" s="1"/>
  <c r="L11" i="2"/>
  <c r="G74" i="10"/>
  <c r="G73" i="10"/>
  <c r="G138" i="10"/>
  <c r="G139" i="10"/>
  <c r="L28" i="2"/>
  <c r="E8" i="3" l="1"/>
  <c r="F8" i="3" s="1"/>
  <c r="C9" i="4"/>
  <c r="G140" i="10"/>
  <c r="G75" i="10"/>
  <c r="G183" i="10"/>
  <c r="E9" i="4" l="1"/>
  <c r="F9" i="4" s="1"/>
  <c r="L48" i="2"/>
  <c r="L45" i="2"/>
  <c r="L46" i="2"/>
  <c r="L44" i="2"/>
  <c r="L39" i="2"/>
  <c r="L37" i="2"/>
  <c r="L34" i="2"/>
  <c r="L27" i="2"/>
  <c r="L30" i="2"/>
  <c r="L26" i="2"/>
  <c r="L16" i="2"/>
  <c r="L17" i="2"/>
  <c r="L18" i="2"/>
  <c r="L15" i="2"/>
  <c r="L8" i="2"/>
  <c r="L9" i="2"/>
  <c r="L10" i="2"/>
  <c r="L7" i="2"/>
  <c r="G55" i="10"/>
  <c r="G56" i="10" s="1"/>
  <c r="G61" i="10"/>
  <c r="G62" i="10" s="1"/>
  <c r="G132" i="10"/>
  <c r="G133" i="10" s="1"/>
  <c r="G28" i="10"/>
  <c r="G29" i="10" s="1"/>
  <c r="G16" i="10"/>
  <c r="G17" i="10" s="1"/>
  <c r="G11" i="10"/>
  <c r="G205" i="10"/>
  <c r="G206" i="10" s="1"/>
  <c r="G189" i="10"/>
  <c r="G191" i="10" s="1"/>
  <c r="G126" i="10"/>
  <c r="G127" i="10" s="1"/>
  <c r="G120" i="10"/>
  <c r="G121" i="10" s="1"/>
  <c r="G22" i="10"/>
  <c r="J9" i="4" l="1"/>
  <c r="L9" i="4"/>
  <c r="L40" i="2"/>
  <c r="L25" i="2"/>
  <c r="G249" i="10"/>
  <c r="G184" i="10"/>
  <c r="G23" i="10"/>
  <c r="G34" i="10"/>
  <c r="B12" i="3" l="1"/>
  <c r="B13" i="4" s="1"/>
  <c r="B11" i="3"/>
  <c r="B12" i="4" s="1"/>
  <c r="B10" i="3"/>
  <c r="B11" i="4" s="1"/>
  <c r="B9" i="3"/>
  <c r="B10" i="4" s="1"/>
  <c r="B7" i="3"/>
  <c r="B8" i="4" s="1"/>
  <c r="B6" i="3"/>
  <c r="B7" i="4" s="1"/>
  <c r="G68" i="10"/>
  <c r="G35" i="10"/>
  <c r="A3" i="10" l="1"/>
  <c r="A2" i="4"/>
  <c r="B5" i="3"/>
  <c r="B6" i="4" s="1"/>
  <c r="A2" i="3"/>
  <c r="L33" i="2"/>
  <c r="C9" i="3" s="1"/>
  <c r="L47" i="2"/>
  <c r="C12" i="3" s="1"/>
  <c r="F48" i="2"/>
  <c r="G48" i="2" s="1"/>
  <c r="F47" i="2"/>
  <c r="G47" i="2" s="1"/>
  <c r="F46" i="2"/>
  <c r="G46" i="2" s="1"/>
  <c r="F45" i="2"/>
  <c r="G45" i="2" s="1"/>
  <c r="F44" i="2"/>
  <c r="G44" i="2" s="1"/>
  <c r="F40" i="2"/>
  <c r="E40" i="2"/>
  <c r="F36" i="2"/>
  <c r="G36" i="2" s="1"/>
  <c r="F33" i="2"/>
  <c r="E33" i="2"/>
  <c r="F26" i="2"/>
  <c r="G26" i="2" s="1"/>
  <c r="B15" i="3"/>
  <c r="B14" i="3"/>
  <c r="G33" i="2" l="1"/>
  <c r="G6" i="2"/>
  <c r="G40" i="2"/>
  <c r="L36" i="2"/>
  <c r="L14" i="2"/>
  <c r="L6" i="2"/>
  <c r="G25" i="2"/>
  <c r="G14" i="2" s="1"/>
  <c r="G50" i="2" l="1"/>
  <c r="L50" i="2"/>
  <c r="E12" i="3"/>
  <c r="F12" i="3" s="1"/>
  <c r="C11" i="3"/>
  <c r="E11" i="3" s="1"/>
  <c r="C10" i="3"/>
  <c r="E10" i="3" s="1"/>
  <c r="E9" i="3"/>
  <c r="F9" i="3" s="1"/>
  <c r="C7" i="3"/>
  <c r="C6" i="3"/>
  <c r="E6" i="3" s="1"/>
  <c r="F6" i="3" s="1"/>
  <c r="C5" i="3"/>
  <c r="C6" i="4" s="1"/>
  <c r="E6" i="4" s="1"/>
  <c r="C10" i="4"/>
  <c r="E10" i="4" s="1"/>
  <c r="C13" i="4"/>
  <c r="E13" i="4" s="1"/>
  <c r="G52" i="2"/>
  <c r="G51" i="2"/>
  <c r="F10" i="3" l="1"/>
  <c r="C12" i="4"/>
  <c r="E12" i="4" s="1"/>
  <c r="F12" i="4" s="1"/>
  <c r="N12" i="4" s="1"/>
  <c r="E5" i="3"/>
  <c r="F5" i="3" s="1"/>
  <c r="C7" i="4"/>
  <c r="E7" i="4" s="1"/>
  <c r="F7" i="4" s="1"/>
  <c r="F11" i="3"/>
  <c r="C13" i="3"/>
  <c r="C11" i="4"/>
  <c r="E11" i="4" s="1"/>
  <c r="F11" i="4" s="1"/>
  <c r="N11" i="4" s="1"/>
  <c r="E7" i="3"/>
  <c r="F7" i="3" s="1"/>
  <c r="C8" i="4"/>
  <c r="F10" i="4"/>
  <c r="L51" i="2"/>
  <c r="L52" i="2" s="1"/>
  <c r="F6" i="4"/>
  <c r="J6" i="4" s="1"/>
  <c r="J7" i="4" l="1"/>
  <c r="N7" i="4"/>
  <c r="D9" i="3"/>
  <c r="D8" i="3"/>
  <c r="D11" i="3"/>
  <c r="E13" i="3"/>
  <c r="F13" i="3"/>
  <c r="L7" i="4"/>
  <c r="H7" i="4"/>
  <c r="D5" i="3"/>
  <c r="C14" i="4"/>
  <c r="D6" i="3"/>
  <c r="D7" i="3"/>
  <c r="D12" i="3"/>
  <c r="D10" i="3"/>
  <c r="C14" i="3"/>
  <c r="C15" i="3" s="1"/>
  <c r="E8" i="4"/>
  <c r="F8" i="4" s="1"/>
  <c r="N8" i="4" s="1"/>
  <c r="L10" i="4"/>
  <c r="J10" i="4"/>
  <c r="H10" i="4"/>
  <c r="H11" i="4"/>
  <c r="J11" i="4"/>
  <c r="L11" i="4"/>
  <c r="H12" i="4"/>
  <c r="L12" i="4"/>
  <c r="J12" i="4"/>
  <c r="F13" i="4"/>
  <c r="N13" i="4" s="1"/>
  <c r="H6" i="4"/>
  <c r="L6" i="4"/>
  <c r="N14" i="4" l="1"/>
  <c r="D7" i="4"/>
  <c r="D9" i="4"/>
  <c r="D12" i="4"/>
  <c r="D8" i="4"/>
  <c r="E14" i="4"/>
  <c r="D11" i="4"/>
  <c r="D6" i="4"/>
  <c r="D13" i="3"/>
  <c r="D13" i="4"/>
  <c r="D10" i="4"/>
  <c r="J8" i="4"/>
  <c r="H8" i="4"/>
  <c r="L8" i="4"/>
  <c r="F14" i="4"/>
  <c r="M14" i="4" s="1"/>
  <c r="J13" i="4"/>
  <c r="J14" i="4" s="1"/>
  <c r="L13" i="4"/>
  <c r="H13" i="4"/>
  <c r="L14" i="4" l="1"/>
  <c r="K14" i="4" s="1"/>
  <c r="H14" i="4"/>
  <c r="H15" i="4" s="1"/>
  <c r="J15" i="4" s="1"/>
  <c r="I15" i="4" s="1"/>
  <c r="D14" i="4"/>
  <c r="I14" i="4"/>
  <c r="G15" i="4" l="1"/>
  <c r="G14" i="4"/>
  <c r="L15" i="4"/>
  <c r="K15" i="4" l="1"/>
  <c r="N15" i="4"/>
  <c r="M15" i="4" s="1"/>
</calcChain>
</file>

<file path=xl/sharedStrings.xml><?xml version="1.0" encoding="utf-8"?>
<sst xmlns="http://schemas.openxmlformats.org/spreadsheetml/2006/main" count="605" uniqueCount="217">
  <si>
    <t>ITEM</t>
  </si>
  <si>
    <t>DISCRIMINAÇÃO</t>
  </si>
  <si>
    <t>PINTURA</t>
  </si>
  <si>
    <t>QUANT</t>
  </si>
  <si>
    <t>m²</t>
  </si>
  <si>
    <t>m</t>
  </si>
  <si>
    <t>5.1</t>
  </si>
  <si>
    <t>7.1</t>
  </si>
  <si>
    <t>V.TOTAL(R$)</t>
  </si>
  <si>
    <t>TOTAL GERAL</t>
  </si>
  <si>
    <t>SERVIÇOS COMPLEMENTARES</t>
  </si>
  <si>
    <t>ORÇAMENTO RESUMO</t>
  </si>
  <si>
    <t>%</t>
  </si>
  <si>
    <t>Valor(R$)</t>
  </si>
  <si>
    <t xml:space="preserve">TOTAL </t>
  </si>
  <si>
    <t>TOTAL ACUMULADO</t>
  </si>
  <si>
    <t>CRONOGRAMA FÍSICO-FINANCEIRO</t>
  </si>
  <si>
    <t>6.1</t>
  </si>
  <si>
    <t>2.1</t>
  </si>
  <si>
    <t>6.2</t>
  </si>
  <si>
    <t>m³</t>
  </si>
  <si>
    <t>VALOR UNITÁRIOS (R$)</t>
  </si>
  <si>
    <t>TOTAL ITEM (R$)</t>
  </si>
  <si>
    <t>ml</t>
  </si>
  <si>
    <t/>
  </si>
  <si>
    <t>UNID</t>
  </si>
  <si>
    <t>SINAPI 5719</t>
  </si>
  <si>
    <t>IFPB</t>
  </si>
  <si>
    <t>74071/002</t>
  </si>
  <si>
    <t>SINAPI 79627</t>
  </si>
  <si>
    <t>3.1</t>
  </si>
  <si>
    <t>M</t>
  </si>
  <si>
    <t>Kg</t>
  </si>
  <si>
    <t>9808/ORSE</t>
  </si>
  <si>
    <t>M²</t>
  </si>
  <si>
    <t>72110</t>
  </si>
  <si>
    <t>72104</t>
  </si>
  <si>
    <t>5.2</t>
  </si>
  <si>
    <t>QUANT. CONTRAT.</t>
  </si>
  <si>
    <t>LOCAL</t>
  </si>
  <si>
    <t>ALTURA(m)</t>
  </si>
  <si>
    <t>LARGURA(m)</t>
  </si>
  <si>
    <t>ÁREA(m2)</t>
  </si>
  <si>
    <t>ÁREA TOTAL(M2)</t>
  </si>
  <si>
    <t>QUANT (und)</t>
  </si>
  <si>
    <t>DESCONTO(m2)</t>
  </si>
  <si>
    <t>ORÇAMENTO SINTÉTICO</t>
  </si>
  <si>
    <t>PREÇO UNIT. (R$)</t>
  </si>
  <si>
    <t>PREÇO TOTAL (R$)</t>
  </si>
  <si>
    <t>REFERÊNCIA</t>
  </si>
  <si>
    <t>TOTAL PARCIAL(R$)</t>
  </si>
  <si>
    <t>TOTAL(R$)</t>
  </si>
  <si>
    <t>2.2</t>
  </si>
  <si>
    <t>2.3</t>
  </si>
  <si>
    <t>SERVIÇOS PRELIMINARES</t>
  </si>
  <si>
    <t>TOTAL C/ BDI(R$)</t>
  </si>
  <si>
    <t>COMPRIMENTO TOTAL(M)</t>
  </si>
  <si>
    <t>MEMÓRIA DE CÁLCULO</t>
  </si>
  <si>
    <t>COMPRIMENTO(m)</t>
  </si>
  <si>
    <t>BDI (25,22%)</t>
  </si>
  <si>
    <t>COBERTA</t>
  </si>
  <si>
    <t>IMPERMEABILIZAÇÃO</t>
  </si>
  <si>
    <t>Impermeabilização c/ manta asfáltica 4mm, estruturada com não-tecido de poliéster, inclusive aplicação de 1 demão de primer, exceto proteção mecânica</t>
  </si>
  <si>
    <t>ORSE - 10020</t>
  </si>
  <si>
    <t>SINAPI - 87755</t>
  </si>
  <si>
    <t>PISO</t>
  </si>
  <si>
    <t>ORSE - 07218</t>
  </si>
  <si>
    <t>Revisão em cobertura com telha de fibrocimento ondulada 6mm, com reposição de 30% do material</t>
  </si>
  <si>
    <t>ORSE - 00265</t>
  </si>
  <si>
    <t>Limpeza final da obra</t>
  </si>
  <si>
    <t>FORRO</t>
  </si>
  <si>
    <t xml:space="preserve">Tabica para forro de gesso - fornecimento e montagem </t>
  </si>
  <si>
    <t>ORSE - 09082</t>
  </si>
  <si>
    <t>Forro de gesso comum, em placas 60x60 cm, sob laje ou sob cobertura, instalado</t>
  </si>
  <si>
    <t>ORSE - 12026</t>
  </si>
  <si>
    <t>Aplicação de fundo selador látex pva em teto, uma demão. af_06/2014</t>
  </si>
  <si>
    <t>SINAPI - 88482</t>
  </si>
  <si>
    <t>SINAPI - 88496</t>
  </si>
  <si>
    <t>Aplicação manual de pintura com tinta látex acrílica em teto, duas demãos. af_06/2014</t>
  </si>
  <si>
    <t>SINAPI - 88488</t>
  </si>
  <si>
    <t>1.3</t>
  </si>
  <si>
    <t>1.4</t>
  </si>
  <si>
    <t>1.5</t>
  </si>
  <si>
    <t>3.2</t>
  </si>
  <si>
    <t>COMP.(m)</t>
  </si>
  <si>
    <t>Remoção de impermeabilização com manta asfáltica</t>
  </si>
  <si>
    <t>Proteção mecânica em argamassa traço 1:4 (cimento e areia), preparo mecânico com betoneira 400 l, aplicado em áreas molhadas sobre impermeabilização, espessura 3cm</t>
  </si>
  <si>
    <t xml:space="preserve">Aplicação e lixamento de massa látex em teto, duas demãos. af_06/2014 </t>
  </si>
  <si>
    <t>Coberta</t>
  </si>
  <si>
    <t>Interior da edificação</t>
  </si>
  <si>
    <t>Forro</t>
  </si>
  <si>
    <t>Forro de gesso</t>
  </si>
  <si>
    <r>
      <t xml:space="preserve">OBRA: Reforma e Manutenção da coberta da Biblioteca do IFPB - </t>
    </r>
    <r>
      <rPr>
        <b/>
        <i/>
        <sz val="10"/>
        <color indexed="8"/>
        <rFont val="Arial"/>
        <family val="2"/>
      </rPr>
      <t xml:space="preserve">campus </t>
    </r>
    <r>
      <rPr>
        <b/>
        <sz val="10"/>
        <color indexed="8"/>
        <rFont val="Arial"/>
        <family val="2"/>
      </rPr>
      <t>Monteiro</t>
    </r>
  </si>
  <si>
    <t>Calhas adjacentes à abóboda</t>
  </si>
  <si>
    <t>Cobertas adjacentes à abóboda</t>
  </si>
  <si>
    <t>ORSE - 05005</t>
  </si>
  <si>
    <t>Retirada e reassentamento de telhado com telhas de fibrocimentos, espessura 6mm, incluindo telhas e madeiramento</t>
  </si>
  <si>
    <t>1.1</t>
  </si>
  <si>
    <t>SINAPI - 97622</t>
  </si>
  <si>
    <t>1.2</t>
  </si>
  <si>
    <t>Demolição de alvenaria de bloco furado, de forma manual, sem reaproveitamento</t>
  </si>
  <si>
    <t>COMP. TOTAL(M)</t>
  </si>
  <si>
    <t>VOLUME.(m³)</t>
  </si>
  <si>
    <t>VOLUME TOTAL(M³)</t>
  </si>
  <si>
    <t>ORSE - 00016</t>
  </si>
  <si>
    <t>Demolição manual de piso cimentado (proteção mecânica)</t>
  </si>
  <si>
    <t>3.3</t>
  </si>
  <si>
    <t>Impermeabilização c/ manta asfáltica aluminizada 3mm, estruturada com não-tecido de poliéster, inclusive aplicação de 1 demão de primer</t>
  </si>
  <si>
    <t>ORSE - 10029</t>
  </si>
  <si>
    <t>Superfícies da abóboda</t>
  </si>
  <si>
    <t>ORSE - 08216</t>
  </si>
  <si>
    <t>Corte de telha de fibrocimento tipo ondulada, espessura 6mm</t>
  </si>
  <si>
    <t>SINAPI - 87504</t>
  </si>
  <si>
    <t>Alvenaria de vedação de blocos cerâmicos furados na horizontal de 9x19x19cm</t>
  </si>
  <si>
    <t>ÁREA(m²)</t>
  </si>
  <si>
    <t>ÁREA TOTAL(M²)</t>
  </si>
  <si>
    <t>Remoção de forro de gesso, de forma manual, sem reaproveitamento. af_12/2017</t>
  </si>
  <si>
    <t>SINAPI - 97641</t>
  </si>
  <si>
    <t>3.4</t>
  </si>
  <si>
    <t>Regularização de superficie de concreto aparente</t>
  </si>
  <si>
    <t>SINAPI - 40780</t>
  </si>
  <si>
    <t xml:space="preserve"> </t>
  </si>
  <si>
    <t>Tubo pvc, série r, água pluvial, dn 100 mm, fornecido e instalado em condutores verticais de águas pluviais. af_12/2014</t>
  </si>
  <si>
    <t>SINAPI - 89578</t>
  </si>
  <si>
    <t>2.4</t>
  </si>
  <si>
    <t>1.6</t>
  </si>
  <si>
    <t>Demolição de piso de alta resistência</t>
  </si>
  <si>
    <t>ORSE - 03240</t>
  </si>
  <si>
    <t>Salão de leitura</t>
  </si>
  <si>
    <t>Piso em granilite, marmorite ou granitina espessura 8 mm, incluso juntas de dilatacao plasticas</t>
  </si>
  <si>
    <t>SINAPI - 84191</t>
  </si>
  <si>
    <t>4.1</t>
  </si>
  <si>
    <t>SINAPI - 87301</t>
  </si>
  <si>
    <t>Argamassa traço 1:4 (cimento e areia média) para contrapiso, espessura 4cm, preparo mecânico com betoneira 400 l. af_06/2014</t>
  </si>
  <si>
    <t>ESPESSURA(m)</t>
  </si>
  <si>
    <t>VOLUME(m3)</t>
  </si>
  <si>
    <t>VOLUME TOTAL(M3)</t>
  </si>
  <si>
    <t>REVESTIMENTO</t>
  </si>
  <si>
    <t>7.2</t>
  </si>
  <si>
    <t>7.3</t>
  </si>
  <si>
    <t>8.1</t>
  </si>
  <si>
    <t>SINAPI - 87530</t>
  </si>
  <si>
    <t>Massa única, para recebimento de pintura, em argamassa traço 1:2:8, preparo manual, aplicada manualmente em faces internas de paredes</t>
  </si>
  <si>
    <t>Paredes dos tubos de queda</t>
  </si>
  <si>
    <t>7.4</t>
  </si>
  <si>
    <t>7.5</t>
  </si>
  <si>
    <t>7.6</t>
  </si>
  <si>
    <t>Aplicação de fundo selador látex pva em paredes, uma demão. af_06/2014</t>
  </si>
  <si>
    <t>SINAPI - 88483</t>
  </si>
  <si>
    <t>Aplicação e lixamento de massa látex em paredes, duas demãos. af_06/2014</t>
  </si>
  <si>
    <t>SINAPI - 88497</t>
  </si>
  <si>
    <t>Aplicação manual de pintura com tinta látex acrílica em paredes, duas demãos. af_06/2014</t>
  </si>
  <si>
    <t>SINAPI - 88489</t>
  </si>
  <si>
    <t>Furo em concreto para diâmetros maiores que 75 mm. af_05/2015</t>
  </si>
  <si>
    <t>und</t>
  </si>
  <si>
    <t>SINAPI - 90441</t>
  </si>
  <si>
    <t>2.5</t>
  </si>
  <si>
    <t>120 dias</t>
  </si>
  <si>
    <t>90 dias</t>
  </si>
  <si>
    <t>60 dias</t>
  </si>
  <si>
    <t>30 dias</t>
  </si>
  <si>
    <t>1.7</t>
  </si>
  <si>
    <t>SINAPI - 72178</t>
  </si>
  <si>
    <t>Retirada de telhas em policarbonato, com montantes metálicos</t>
  </si>
  <si>
    <t>2.6</t>
  </si>
  <si>
    <t>2.7</t>
  </si>
  <si>
    <t>2.8</t>
  </si>
  <si>
    <t>2.9</t>
  </si>
  <si>
    <t>2.10</t>
  </si>
  <si>
    <t>ORSE - 00163</t>
  </si>
  <si>
    <t>Alvenaria bloco de vidro, dim. 19 x 19 X 8cm, com argamassa traço t4 - 1:5 (cimento / areia) c/ junta de 1,0cm</t>
  </si>
  <si>
    <t>SINAPI - 739701</t>
  </si>
  <si>
    <t>kg</t>
  </si>
  <si>
    <t>SINAPI - 739702</t>
  </si>
  <si>
    <t>PESO(kg)</t>
  </si>
  <si>
    <t>PESO TOTAL(KG)</t>
  </si>
  <si>
    <t>PESO LINEAR(kg/m)</t>
  </si>
  <si>
    <t>Estrutura metálica em aço estrutural, perfil "I", h = 4"</t>
  </si>
  <si>
    <t>Estrutura metálica em aço estrutural, perfil "I", h = 3"</t>
  </si>
  <si>
    <t>Estrutura metálica em aço estrutural perfil I , h = 4"</t>
  </si>
  <si>
    <t>Estrutura metálica em aço estrutural perfil I, h = 3"</t>
  </si>
  <si>
    <t>ORSE - 11501</t>
  </si>
  <si>
    <t>Chapa de aço galvanizado nº. 24. Fornecimento, montagem e instalação</t>
  </si>
  <si>
    <t>ÁREA(M2)</t>
  </si>
  <si>
    <t>3.5</t>
  </si>
  <si>
    <t>SINAPI - 84678</t>
  </si>
  <si>
    <t>Selante em poliuretano brilhante em concreto ou tijolo, três demãos</t>
  </si>
  <si>
    <t>Conforme projeto arquitetônico</t>
  </si>
  <si>
    <t>6.3</t>
  </si>
  <si>
    <t>ORSE - 11492</t>
  </si>
  <si>
    <t>Forro de gesso acartonado, placa 1243 x 618mm, marca GYPSUM, placa resistente a umidade (RU), instalado</t>
  </si>
  <si>
    <t>Forro de gesso acartonado</t>
  </si>
  <si>
    <t>ORSE - 09918</t>
  </si>
  <si>
    <t>Telhamento com telha de alumínio dupla, trapezoidal, tipo sanduíche, pré pintada em duas faces, com isolamento de espuma rígida de poliuretano 30mm pintada</t>
  </si>
  <si>
    <t>QUANT.(und)</t>
  </si>
  <si>
    <t>QUANT. TOTAL(und)</t>
  </si>
  <si>
    <t>Alvenaria da coberta</t>
  </si>
  <si>
    <t>4.2</t>
  </si>
  <si>
    <t>Chapisco aplicado em alvenaria (sem presença de vãos) e estruturas de concreto de fachada, com colher de pedreiro. argamassa traço 1:3 com preparo em betoneira 400l. af_06/2014</t>
  </si>
  <si>
    <t>SINAPI - 9537</t>
  </si>
  <si>
    <t>Retirada e reassentamento de telhado com telhas de fibrocimento, espessura 6mm, incluindo telhas e madeiramento</t>
  </si>
  <si>
    <t>Demolição de alvenaria de bloco furado, de forma manual, sem reaproveitamento.</t>
  </si>
  <si>
    <t xml:space="preserve">Remoção de forro de gesso, de forma manual, sem reaproveitamento. </t>
  </si>
  <si>
    <t xml:space="preserve">Alvenaria de vedação de blocos cerâmicos furados na horizontal de 9x19x19cm (espessura 9cm) de paredes com área líquida maior ou igual a 6m² sem vãos e argamassa de assentamento com preparo manual. </t>
  </si>
  <si>
    <t xml:space="preserve">Tubo pvc, série R, água pluvial, DN 100 mm, fornecido e instalado em condutores verticais de águas pluviais. </t>
  </si>
  <si>
    <t xml:space="preserve">Furo em concreto para diâmetros maiores que 75 mm. </t>
  </si>
  <si>
    <t xml:space="preserve">Proteção mecânica em argamassa traço 1:4 (cimento e areia), preparo mecânico com betoneira 400 l, aplicado em áreas molhadas sobre impermeabilização, espessura 3cm. </t>
  </si>
  <si>
    <t xml:space="preserve">Massa única, para recebimento de pintura, em argamassa traço 1:2:8, preparo manual, aplicada manualmente em faces internas de paredes, espessura de 20mm, com execução de taliscas. </t>
  </si>
  <si>
    <t xml:space="preserve">Argamassa traço 1:4 (cimento e areia média) para contrapiso, espessura 4cm, preparo mecânico com betoneira 400 l. </t>
  </si>
  <si>
    <t xml:space="preserve">Aplicação de fundo selador látex pva em teto, uma demão. </t>
  </si>
  <si>
    <t xml:space="preserve">Aplicação e lixamento de massa látex em teto, duas demãos. 
</t>
  </si>
  <si>
    <t xml:space="preserve">Aplicação manual de pintura com tinta látex acrílica em teto, duas demãos. </t>
  </si>
  <si>
    <t xml:space="preserve">Aplicação de fundo selador látex pva em paredes, uma demão. </t>
  </si>
  <si>
    <t xml:space="preserve">Aplicação e lixamento de massa látex em paredes, duas demãos. </t>
  </si>
  <si>
    <t xml:space="preserve">Aplicação manual de pintura com tinta látex acrílica em paredes, duas demãos. </t>
  </si>
  <si>
    <t>Alvenaria bloco de vidro, dim. 19 x 19 X 8cm, com argamassa traço 1:5 (cimento e areia) c/ junta de 1,0cm</t>
  </si>
  <si>
    <t>Ref. SINAPI e ORSE - Setembro/2018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</si>
</sst>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&quot;R$ &quot;#,##0_);[Red]\(&quot;R$ &quot;#,##0\)"/>
    <numFmt numFmtId="166" formatCode="_(* #,##0.00_);_(* \(#,##0.00\);_(* &quot;-&quot;??_);_(@_)"/>
    <numFmt numFmtId="167" formatCode="000000"/>
    <numFmt numFmtId="168" formatCode="_(* #,##0.00_);_(* \(#,##0.00\);_(* \-??_);_(@_)"/>
    <numFmt numFmtId="169" formatCode="0.0%"/>
    <numFmt numFmtId="170" formatCode="0.000"/>
  </numFmts>
  <fonts count="36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8"/>
      <name val="Comic Sans MS"/>
      <family val="4"/>
    </font>
    <font>
      <sz val="8"/>
      <name val="Comic Sans MS"/>
      <family val="4"/>
    </font>
    <font>
      <sz val="8"/>
      <name val="Arial"/>
      <family val="2"/>
    </font>
    <font>
      <b/>
      <sz val="10"/>
      <name val="Comic Sans MS"/>
      <family val="4"/>
    </font>
    <font>
      <b/>
      <sz val="8"/>
      <color indexed="8"/>
      <name val="Comic Sans MS"/>
      <family val="4"/>
    </font>
    <font>
      <b/>
      <sz val="14"/>
      <color indexed="8"/>
      <name val="Comic Sans MS"/>
      <family val="4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Comic Sans MS"/>
      <family val="4"/>
    </font>
    <font>
      <b/>
      <sz val="12"/>
      <color indexed="8"/>
      <name val="Comic Sans MS"/>
      <family val="4"/>
    </font>
    <font>
      <sz val="12"/>
      <name val="Comic Sans MS"/>
      <family val="4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.5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Comic Sans MS"/>
      <family val="4"/>
    </font>
    <font>
      <b/>
      <sz val="10"/>
      <color theme="1"/>
      <name val="Comic Sans MS"/>
      <family val="4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theme="1"/>
      <name val="Arial"/>
      <family val="2"/>
    </font>
    <font>
      <b/>
      <sz val="13"/>
      <color indexed="8"/>
      <name val="Calibri"/>
      <family val="2"/>
      <scheme val="minor"/>
    </font>
    <font>
      <b/>
      <sz val="11"/>
      <color indexed="8"/>
      <name val="Comic Sans MS"/>
      <family val="4"/>
    </font>
    <font>
      <b/>
      <i/>
      <sz val="10"/>
      <color indexed="8"/>
      <name val="Arial"/>
      <family val="2"/>
    </font>
    <font>
      <sz val="10"/>
      <color rgb="FFFF0000"/>
      <name val="Arial"/>
      <family val="2"/>
    </font>
    <font>
      <sz val="8"/>
      <color rgb="FF000000"/>
      <name val="Verdana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1"/>
      </patternFill>
    </fill>
    <fill>
      <patternFill patternType="solid">
        <fgColor rgb="FF92D050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169" fontId="12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0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4" fillId="0" borderId="0" xfId="0" applyFont="1" applyFill="1" applyAlignment="1">
      <alignment horizontal="center" vertical="center"/>
    </xf>
    <xf numFmtId="166" fontId="4" fillId="0" borderId="0" xfId="8" applyFont="1" applyFill="1" applyAlignment="1">
      <alignment horizontal="right"/>
    </xf>
    <xf numFmtId="166" fontId="4" fillId="0" borderId="0" xfId="8" applyFont="1" applyFill="1" applyAlignment="1">
      <alignment horizontal="center" vertical="center"/>
    </xf>
    <xf numFmtId="4" fontId="4" fillId="0" borderId="0" xfId="8" applyNumberFormat="1" applyFont="1" applyFill="1" applyAlignment="1">
      <alignment horizontal="center"/>
    </xf>
    <xf numFmtId="166" fontId="4" fillId="0" borderId="0" xfId="0" applyNumberFormat="1" applyFont="1" applyFill="1"/>
    <xf numFmtId="166" fontId="4" fillId="2" borderId="1" xfId="8" applyFont="1" applyFill="1" applyBorder="1" applyAlignment="1">
      <alignment horizontal="center" vertical="center"/>
    </xf>
    <xf numFmtId="166" fontId="4" fillId="0" borderId="2" xfId="8" applyFont="1" applyFill="1" applyBorder="1" applyAlignment="1">
      <alignment horizontal="center" vertical="center"/>
    </xf>
    <xf numFmtId="4" fontId="4" fillId="0" borderId="2" xfId="8" applyNumberFormat="1" applyFont="1" applyFill="1" applyBorder="1" applyAlignment="1">
      <alignment horizontal="center"/>
    </xf>
    <xf numFmtId="9" fontId="4" fillId="0" borderId="0" xfId="0" applyNumberFormat="1" applyFont="1" applyFill="1"/>
    <xf numFmtId="0" fontId="7" fillId="0" borderId="3" xfId="6" applyFont="1" applyFill="1" applyBorder="1" applyAlignment="1">
      <alignment horizontal="left" vertical="center"/>
    </xf>
    <xf numFmtId="166" fontId="4" fillId="0" borderId="0" xfId="8" applyFont="1" applyFill="1"/>
    <xf numFmtId="4" fontId="8" fillId="0" borderId="3" xfId="6" applyNumberFormat="1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 wrapText="1"/>
    </xf>
    <xf numFmtId="166" fontId="4" fillId="0" borderId="3" xfId="8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4" fillId="0" borderId="0" xfId="0" applyFont="1" applyFill="1" applyBorder="1"/>
    <xf numFmtId="166" fontId="4" fillId="0" borderId="0" xfId="8" applyFont="1" applyFill="1" applyBorder="1" applyAlignment="1">
      <alignment horizontal="center" vertical="center"/>
    </xf>
    <xf numFmtId="4" fontId="4" fillId="0" borderId="0" xfId="8" applyNumberFormat="1" applyFont="1" applyFill="1" applyBorder="1" applyAlignment="1">
      <alignment horizontal="center"/>
    </xf>
    <xf numFmtId="166" fontId="4" fillId="0" borderId="0" xfId="8" applyFont="1" applyFill="1" applyBorder="1" applyAlignment="1">
      <alignment horizontal="center"/>
    </xf>
    <xf numFmtId="0" fontId="3" fillId="3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/>
    <xf numFmtId="166" fontId="4" fillId="0" borderId="9" xfId="8" applyFont="1" applyFill="1" applyBorder="1" applyAlignment="1">
      <alignment horizontal="center" vertical="center"/>
    </xf>
    <xf numFmtId="4" fontId="4" fillId="0" borderId="9" xfId="8" applyNumberFormat="1" applyFont="1" applyFill="1" applyBorder="1" applyAlignment="1">
      <alignment horizontal="center"/>
    </xf>
    <xf numFmtId="166" fontId="4" fillId="0" borderId="9" xfId="8" applyFont="1" applyFill="1" applyBorder="1" applyAlignment="1">
      <alignment horizontal="center"/>
    </xf>
    <xf numFmtId="0" fontId="7" fillId="0" borderId="10" xfId="6" applyFont="1" applyFill="1" applyBorder="1" applyAlignment="1">
      <alignment horizontal="left" vertical="center"/>
    </xf>
    <xf numFmtId="166" fontId="7" fillId="0" borderId="11" xfId="8" applyFont="1" applyFill="1" applyBorder="1" applyAlignment="1">
      <alignment horizontal="right" vertical="center"/>
    </xf>
    <xf numFmtId="0" fontId="3" fillId="2" borderId="12" xfId="6" quotePrefix="1" applyNumberFormat="1" applyFont="1" applyFill="1" applyBorder="1" applyAlignment="1">
      <alignment horizontal="center" vertical="center"/>
    </xf>
    <xf numFmtId="166" fontId="4" fillId="0" borderId="13" xfId="8" applyFont="1" applyFill="1" applyBorder="1" applyAlignment="1">
      <alignment horizontal="right"/>
    </xf>
    <xf numFmtId="49" fontId="7" fillId="0" borderId="11" xfId="8" applyNumberFormat="1" applyFont="1" applyFill="1" applyBorder="1" applyAlignment="1">
      <alignment horizontal="right" vertical="center"/>
    </xf>
    <xf numFmtId="166" fontId="4" fillId="2" borderId="15" xfId="8" applyFont="1" applyFill="1" applyBorder="1" applyAlignment="1">
      <alignment horizontal="right" vertical="center"/>
    </xf>
    <xf numFmtId="166" fontId="4" fillId="0" borderId="16" xfId="8" applyFont="1" applyFill="1" applyBorder="1" applyAlignment="1">
      <alignment horizontal="right"/>
    </xf>
    <xf numFmtId="10" fontId="4" fillId="0" borderId="0" xfId="0" applyNumberFormat="1" applyFont="1" applyFill="1" applyBorder="1"/>
    <xf numFmtId="166" fontId="4" fillId="0" borderId="17" xfId="8" applyFont="1" applyFill="1" applyBorder="1" applyAlignment="1">
      <alignment horizontal="right"/>
    </xf>
    <xf numFmtId="166" fontId="3" fillId="0" borderId="0" xfId="8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/>
    <xf numFmtId="0" fontId="6" fillId="6" borderId="19" xfId="0" applyFont="1" applyFill="1" applyBorder="1" applyAlignment="1">
      <alignment horizontal="center" vertical="center"/>
    </xf>
    <xf numFmtId="0" fontId="9" fillId="6" borderId="20" xfId="0" applyFont="1" applyFill="1" applyBorder="1"/>
    <xf numFmtId="0" fontId="4" fillId="6" borderId="21" xfId="0" applyFont="1" applyFill="1" applyBorder="1" applyAlignment="1">
      <alignment horizontal="center" vertical="center"/>
    </xf>
    <xf numFmtId="0" fontId="9" fillId="6" borderId="22" xfId="0" applyFont="1" applyFill="1" applyBorder="1"/>
    <xf numFmtId="0" fontId="9" fillId="5" borderId="4" xfId="0" applyFont="1" applyFill="1" applyBorder="1" applyAlignment="1">
      <alignment horizontal="center"/>
    </xf>
    <xf numFmtId="0" fontId="3" fillId="5" borderId="26" xfId="0" applyFont="1" applyFill="1" applyBorder="1" applyAlignment="1">
      <alignment horizontal="center" vertical="center"/>
    </xf>
    <xf numFmtId="0" fontId="3" fillId="5" borderId="18" xfId="6" applyFont="1" applyFill="1" applyBorder="1" applyAlignment="1">
      <alignment horizontal="center" vertical="center" wrapText="1"/>
    </xf>
    <xf numFmtId="168" fontId="6" fillId="5" borderId="18" xfId="8" applyNumberFormat="1" applyFont="1" applyFill="1" applyBorder="1" applyAlignment="1">
      <alignment horizontal="center" vertical="center" wrapText="1"/>
    </xf>
    <xf numFmtId="166" fontId="3" fillId="5" borderId="18" xfId="8" applyFont="1" applyFill="1" applyBorder="1" applyAlignment="1">
      <alignment horizontal="center" vertical="center" wrapText="1"/>
    </xf>
    <xf numFmtId="4" fontId="6" fillId="5" borderId="18" xfId="8" applyNumberFormat="1" applyFont="1" applyFill="1" applyBorder="1" applyAlignment="1">
      <alignment horizontal="center" vertical="center" wrapText="1"/>
    </xf>
    <xf numFmtId="166" fontId="3" fillId="5" borderId="27" xfId="8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/>
    </xf>
    <xf numFmtId="0" fontId="6" fillId="5" borderId="1" xfId="0" applyFont="1" applyFill="1" applyBorder="1"/>
    <xf numFmtId="166" fontId="3" fillId="5" borderId="1" xfId="8" applyFont="1" applyFill="1" applyBorder="1" applyAlignment="1">
      <alignment horizontal="center" vertical="center"/>
    </xf>
    <xf numFmtId="166" fontId="3" fillId="5" borderId="1" xfId="8" applyFont="1" applyFill="1" applyBorder="1" applyAlignment="1">
      <alignment horizontal="center"/>
    </xf>
    <xf numFmtId="166" fontId="3" fillId="5" borderId="15" xfId="8" applyFont="1" applyFill="1" applyBorder="1" applyAlignment="1">
      <alignment horizontal="center"/>
    </xf>
    <xf numFmtId="9" fontId="3" fillId="5" borderId="1" xfId="7" applyFont="1" applyFill="1" applyBorder="1" applyAlignment="1">
      <alignment horizontal="center" vertical="center"/>
    </xf>
    <xf numFmtId="49" fontId="4" fillId="0" borderId="0" xfId="0" applyNumberFormat="1" applyFont="1" applyFill="1"/>
    <xf numFmtId="166" fontId="13" fillId="0" borderId="1" xfId="0" applyNumberFormat="1" applyFont="1" applyFill="1" applyBorder="1"/>
    <xf numFmtId="166" fontId="13" fillId="0" borderId="1" xfId="8" applyFont="1" applyFill="1" applyBorder="1" applyAlignment="1">
      <alignment horizontal="right" vertical="center" wrapText="1"/>
    </xf>
    <xf numFmtId="166" fontId="13" fillId="0" borderId="1" xfId="8" applyFont="1" applyFill="1" applyBorder="1" applyAlignment="1">
      <alignment horizontal="right" vertical="center"/>
    </xf>
    <xf numFmtId="166" fontId="13" fillId="0" borderId="1" xfId="0" applyNumberFormat="1" applyFont="1" applyFill="1" applyBorder="1" applyAlignment="1">
      <alignment vertical="center"/>
    </xf>
    <xf numFmtId="166" fontId="6" fillId="0" borderId="1" xfId="8" applyFont="1" applyFill="1" applyBorder="1" applyAlignment="1" applyProtection="1">
      <alignment horizontal="center" vertical="center"/>
    </xf>
    <xf numFmtId="0" fontId="13" fillId="0" borderId="0" xfId="0" applyFont="1" applyFill="1" applyAlignment="1">
      <alignment vertical="center"/>
    </xf>
    <xf numFmtId="166" fontId="13" fillId="0" borderId="1" xfId="8" applyFont="1" applyFill="1" applyBorder="1" applyAlignment="1" applyProtection="1">
      <alignment horizontal="center" vertical="center"/>
    </xf>
    <xf numFmtId="0" fontId="11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166" fontId="25" fillId="0" borderId="1" xfId="8" applyFont="1" applyFill="1" applyBorder="1"/>
    <xf numFmtId="168" fontId="26" fillId="0" borderId="1" xfId="8" applyNumberFormat="1" applyFont="1" applyFill="1" applyBorder="1"/>
    <xf numFmtId="0" fontId="15" fillId="0" borderId="0" xfId="0" applyFont="1" applyFill="1" applyBorder="1" applyAlignment="1" applyProtection="1">
      <alignment horizontal="left" vertical="center" wrapText="1"/>
    </xf>
    <xf numFmtId="168" fontId="6" fillId="0" borderId="36" xfId="8" applyNumberFormat="1" applyFont="1" applyFill="1" applyBorder="1" applyAlignment="1">
      <alignment horizontal="center" vertical="center" wrapText="1"/>
    </xf>
    <xf numFmtId="4" fontId="1" fillId="9" borderId="1" xfId="8" applyNumberFormat="1" applyFont="1" applyFill="1" applyBorder="1" applyAlignment="1">
      <alignment horizontal="right" vertical="center" wrapText="1"/>
    </xf>
    <xf numFmtId="166" fontId="1" fillId="9" borderId="1" xfId="8" applyFont="1" applyFill="1" applyBorder="1" applyAlignment="1">
      <alignment horizontal="right" vertical="center" wrapText="1"/>
    </xf>
    <xf numFmtId="0" fontId="13" fillId="10" borderId="0" xfId="0" applyFont="1" applyFill="1" applyAlignment="1">
      <alignment vertical="center"/>
    </xf>
    <xf numFmtId="4" fontId="1" fillId="9" borderId="4" xfId="0" applyNumberFormat="1" applyFont="1" applyFill="1" applyBorder="1" applyAlignment="1">
      <alignment horizontal="center" vertical="center" wrapText="1"/>
    </xf>
    <xf numFmtId="166" fontId="1" fillId="9" borderId="25" xfId="8" applyFont="1" applyFill="1" applyBorder="1" applyAlignment="1">
      <alignment horizontal="left" vertical="center" wrapText="1"/>
    </xf>
    <xf numFmtId="4" fontId="24" fillId="9" borderId="4" xfId="0" applyNumberFormat="1" applyFont="1" applyFill="1" applyBorder="1" applyAlignment="1">
      <alignment horizontal="center" vertical="center" wrapText="1"/>
    </xf>
    <xf numFmtId="166" fontId="1" fillId="9" borderId="1" xfId="8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1" fillId="0" borderId="0" xfId="0" applyFont="1" applyBorder="1"/>
    <xf numFmtId="2" fontId="28" fillId="0" borderId="1" xfId="5" applyNumberFormat="1" applyFont="1" applyBorder="1" applyAlignment="1">
      <alignment horizontal="right" vertical="center"/>
    </xf>
    <xf numFmtId="0" fontId="27" fillId="0" borderId="0" xfId="5" applyFont="1" applyBorder="1" applyAlignment="1">
      <alignment horizontal="right" vertical="center"/>
    </xf>
    <xf numFmtId="4" fontId="27" fillId="9" borderId="0" xfId="5" applyNumberFormat="1" applyFont="1" applyFill="1" applyBorder="1" applyAlignment="1">
      <alignment horizontal="right"/>
    </xf>
    <xf numFmtId="0" fontId="27" fillId="0" borderId="0" xfId="4" applyFont="1" applyBorder="1" applyAlignment="1">
      <alignment horizontal="center" vertical="center"/>
    </xf>
    <xf numFmtId="1" fontId="9" fillId="11" borderId="26" xfId="0" applyNumberFormat="1" applyFont="1" applyFill="1" applyBorder="1" applyAlignment="1" applyProtection="1">
      <alignment horizontal="center" vertical="center" wrapText="1"/>
      <protection locked="0"/>
    </xf>
    <xf numFmtId="0" fontId="9" fillId="11" borderId="18" xfId="0" applyFont="1" applyFill="1" applyBorder="1" applyAlignment="1" applyProtection="1">
      <alignment horizontal="center" vertical="center" wrapText="1"/>
    </xf>
    <xf numFmtId="166" fontId="9" fillId="11" borderId="18" xfId="8" applyFont="1" applyFill="1" applyBorder="1" applyAlignment="1" applyProtection="1">
      <alignment horizontal="center" vertical="center" wrapText="1"/>
    </xf>
    <xf numFmtId="166" fontId="9" fillId="11" borderId="18" xfId="8" applyFont="1" applyFill="1" applyBorder="1" applyAlignment="1">
      <alignment horizontal="right" vertical="center" wrapText="1"/>
    </xf>
    <xf numFmtId="0" fontId="9" fillId="11" borderId="0" xfId="0" applyFont="1" applyFill="1" applyBorder="1" applyAlignment="1">
      <alignment vertical="center" wrapText="1"/>
    </xf>
    <xf numFmtId="4" fontId="9" fillId="11" borderId="18" xfId="8" applyNumberFormat="1" applyFont="1" applyFill="1" applyBorder="1" applyAlignment="1">
      <alignment vertical="top" wrapText="1"/>
    </xf>
    <xf numFmtId="4" fontId="9" fillId="11" borderId="1" xfId="0" applyNumberFormat="1" applyFont="1" applyFill="1" applyBorder="1" applyAlignment="1">
      <alignment horizontal="right" vertical="center" wrapText="1"/>
    </xf>
    <xf numFmtId="4" fontId="9" fillId="11" borderId="18" xfId="0" applyNumberFormat="1" applyFont="1" applyFill="1" applyBorder="1" applyAlignment="1">
      <alignment horizontal="right" vertical="center" wrapText="1"/>
    </xf>
    <xf numFmtId="0" fontId="24" fillId="9" borderId="12" xfId="0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vertical="center" wrapText="1"/>
    </xf>
    <xf numFmtId="4" fontId="1" fillId="9" borderId="1" xfId="0" applyNumberFormat="1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/>
    </xf>
    <xf numFmtId="0" fontId="1" fillId="9" borderId="1" xfId="0" applyFont="1" applyFill="1" applyBorder="1" applyAlignment="1" applyProtection="1">
      <alignment horizontal="center" vertical="center" wrapText="1"/>
    </xf>
    <xf numFmtId="0" fontId="1" fillId="9" borderId="4" xfId="0" applyFont="1" applyFill="1" applyBorder="1" applyAlignment="1" applyProtection="1">
      <alignment horizontal="center" vertical="center" wrapText="1"/>
    </xf>
    <xf numFmtId="166" fontId="24" fillId="9" borderId="25" xfId="8" applyFont="1" applyFill="1" applyBorder="1" applyAlignment="1">
      <alignment horizontal="left" vertical="center" wrapText="1"/>
    </xf>
    <xf numFmtId="49" fontId="1" fillId="9" borderId="0" xfId="0" applyNumberFormat="1" applyFont="1" applyFill="1" applyBorder="1" applyAlignment="1">
      <alignment wrapText="1"/>
    </xf>
    <xf numFmtId="0" fontId="21" fillId="0" borderId="0" xfId="0" applyFont="1"/>
    <xf numFmtId="0" fontId="29" fillId="0" borderId="0" xfId="6" applyFont="1" applyFill="1" applyBorder="1" applyAlignment="1">
      <alignment horizontal="center" vertical="center"/>
    </xf>
    <xf numFmtId="2" fontId="28" fillId="0" borderId="25" xfId="5" applyNumberFormat="1" applyFont="1" applyBorder="1" applyAlignment="1">
      <alignment horizontal="right" vertical="center"/>
    </xf>
    <xf numFmtId="4" fontId="28" fillId="0" borderId="27" xfId="5" applyNumberFormat="1" applyFont="1" applyBorder="1" applyAlignment="1">
      <alignment horizontal="right" vertical="center" wrapText="1"/>
    </xf>
    <xf numFmtId="4" fontId="28" fillId="0" borderId="25" xfId="5" applyNumberFormat="1" applyFont="1" applyBorder="1" applyAlignment="1">
      <alignment horizontal="right" vertical="center"/>
    </xf>
    <xf numFmtId="0" fontId="28" fillId="0" borderId="20" xfId="5" applyFont="1" applyBorder="1" applyAlignment="1">
      <alignment horizontal="center" vertical="center"/>
    </xf>
    <xf numFmtId="0" fontId="28" fillId="0" borderId="33" xfId="5" applyFont="1" applyBorder="1" applyAlignment="1">
      <alignment horizontal="center" vertical="center" wrapText="1"/>
    </xf>
    <xf numFmtId="0" fontId="28" fillId="0" borderId="19" xfId="5" applyFont="1" applyBorder="1" applyAlignment="1">
      <alignment horizontal="center" vertical="center"/>
    </xf>
    <xf numFmtId="0" fontId="28" fillId="0" borderId="39" xfId="5" applyFont="1" applyBorder="1" applyAlignment="1">
      <alignment horizontal="center" vertical="center"/>
    </xf>
    <xf numFmtId="0" fontId="29" fillId="0" borderId="0" xfId="6" applyFont="1" applyFill="1" applyBorder="1" applyAlignment="1">
      <alignment horizontal="left" vertical="center"/>
    </xf>
    <xf numFmtId="0" fontId="28" fillId="0" borderId="38" xfId="5" applyFont="1" applyBorder="1" applyAlignment="1">
      <alignment horizontal="center" vertical="center"/>
    </xf>
    <xf numFmtId="0" fontId="21" fillId="0" borderId="0" xfId="0" applyFont="1" applyBorder="1"/>
    <xf numFmtId="4" fontId="30" fillId="11" borderId="15" xfId="0" applyNumberFormat="1" applyFont="1" applyFill="1" applyBorder="1" applyAlignment="1">
      <alignment horizontal="right" vertical="center"/>
    </xf>
    <xf numFmtId="0" fontId="16" fillId="0" borderId="40" xfId="6" applyFont="1" applyFill="1" applyBorder="1" applyAlignment="1">
      <alignment horizontal="left" vertical="center"/>
    </xf>
    <xf numFmtId="0" fontId="1" fillId="0" borderId="41" xfId="0" applyFont="1" applyFill="1" applyBorder="1"/>
    <xf numFmtId="0" fontId="17" fillId="0" borderId="41" xfId="6" applyFont="1" applyFill="1" applyBorder="1" applyAlignment="1">
      <alignment horizontal="center" vertical="top"/>
    </xf>
    <xf numFmtId="0" fontId="26" fillId="0" borderId="3" xfId="0" applyFont="1" applyFill="1" applyBorder="1"/>
    <xf numFmtId="168" fontId="26" fillId="0" borderId="3" xfId="8" applyNumberFormat="1" applyFont="1" applyFill="1" applyBorder="1"/>
    <xf numFmtId="0" fontId="13" fillId="0" borderId="3" xfId="0" applyFont="1" applyFill="1" applyBorder="1" applyAlignment="1">
      <alignment vertical="center"/>
    </xf>
    <xf numFmtId="0" fontId="13" fillId="0" borderId="3" xfId="0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vertical="center"/>
    </xf>
    <xf numFmtId="166" fontId="26" fillId="0" borderId="3" xfId="8" applyFont="1" applyFill="1" applyBorder="1"/>
    <xf numFmtId="166" fontId="25" fillId="0" borderId="3" xfId="8" applyFont="1" applyFill="1" applyBorder="1"/>
    <xf numFmtId="43" fontId="26" fillId="0" borderId="3" xfId="8" applyNumberFormat="1" applyFont="1" applyFill="1" applyBorder="1"/>
    <xf numFmtId="0" fontId="26" fillId="0" borderId="37" xfId="0" applyFont="1" applyFill="1" applyBorder="1"/>
    <xf numFmtId="166" fontId="26" fillId="0" borderId="37" xfId="8" applyFont="1" applyFill="1" applyBorder="1"/>
    <xf numFmtId="166" fontId="25" fillId="0" borderId="37" xfId="8" applyFont="1" applyFill="1" applyBorder="1"/>
    <xf numFmtId="4" fontId="13" fillId="0" borderId="42" xfId="0" applyNumberFormat="1" applyFont="1" applyFill="1" applyBorder="1" applyAlignment="1">
      <alignment vertical="center"/>
    </xf>
    <xf numFmtId="4" fontId="6" fillId="0" borderId="43" xfId="0" applyNumberFormat="1" applyFont="1" applyFill="1" applyBorder="1" applyAlignment="1">
      <alignment vertical="center"/>
    </xf>
    <xf numFmtId="1" fontId="9" fillId="11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9" borderId="34" xfId="6" applyNumberFormat="1" applyFont="1" applyFill="1" applyBorder="1" applyAlignment="1">
      <alignment horizontal="center" vertical="center" wrapText="1"/>
    </xf>
    <xf numFmtId="4" fontId="24" fillId="9" borderId="44" xfId="0" applyNumberFormat="1" applyFont="1" applyFill="1" applyBorder="1" applyAlignment="1">
      <alignment horizontal="center" vertical="center" wrapText="1"/>
    </xf>
    <xf numFmtId="166" fontId="1" fillId="9" borderId="23" xfId="8" applyFont="1" applyFill="1" applyBorder="1" applyAlignment="1">
      <alignment horizontal="center" vertical="center" wrapText="1"/>
    </xf>
    <xf numFmtId="166" fontId="1" fillId="9" borderId="23" xfId="8" applyFont="1" applyFill="1" applyBorder="1" applyAlignment="1">
      <alignment horizontal="right" vertical="center" wrapText="1"/>
    </xf>
    <xf numFmtId="166" fontId="24" fillId="9" borderId="45" xfId="8" applyFont="1" applyFill="1" applyBorder="1" applyAlignment="1">
      <alignment horizontal="left" vertical="center" wrapText="1"/>
    </xf>
    <xf numFmtId="4" fontId="1" fillId="9" borderId="23" xfId="0" applyNumberFormat="1" applyFont="1" applyFill="1" applyBorder="1" applyAlignment="1">
      <alignment horizontal="center" vertical="center" wrapText="1"/>
    </xf>
    <xf numFmtId="4" fontId="1" fillId="9" borderId="23" xfId="8" applyNumberFormat="1" applyFont="1" applyFill="1" applyBorder="1" applyAlignment="1">
      <alignment horizontal="right" vertical="center" wrapText="1"/>
    </xf>
    <xf numFmtId="4" fontId="9" fillId="11" borderId="1" xfId="8" applyNumberFormat="1" applyFont="1" applyFill="1" applyBorder="1" applyAlignment="1">
      <alignment vertical="top" wrapText="1"/>
    </xf>
    <xf numFmtId="0" fontId="18" fillId="0" borderId="46" xfId="0" applyFont="1" applyFill="1" applyBorder="1" applyAlignment="1">
      <alignment horizontal="center" vertical="center"/>
    </xf>
    <xf numFmtId="0" fontId="18" fillId="0" borderId="47" xfId="0" applyFont="1" applyFill="1" applyBorder="1" applyAlignment="1">
      <alignment horizontal="center" vertical="center"/>
    </xf>
    <xf numFmtId="0" fontId="18" fillId="0" borderId="47" xfId="6" applyFont="1" applyFill="1" applyBorder="1" applyAlignment="1">
      <alignment horizontal="center" vertical="center" wrapText="1"/>
    </xf>
    <xf numFmtId="166" fontId="18" fillId="0" borderId="47" xfId="8" applyFont="1" applyFill="1" applyBorder="1" applyAlignment="1">
      <alignment horizontal="center" vertical="center" wrapText="1"/>
    </xf>
    <xf numFmtId="168" fontId="18" fillId="0" borderId="48" xfId="8" applyNumberFormat="1" applyFont="1" applyFill="1" applyBorder="1" applyAlignment="1">
      <alignment horizontal="center" vertical="center" wrapText="1"/>
    </xf>
    <xf numFmtId="168" fontId="18" fillId="0" borderId="49" xfId="8" applyNumberFormat="1" applyFont="1" applyFill="1" applyBorder="1" applyAlignment="1">
      <alignment horizontal="justify" vertical="top" wrapText="1"/>
    </xf>
    <xf numFmtId="0" fontId="2" fillId="0" borderId="6" xfId="0" applyFont="1" applyFill="1" applyBorder="1"/>
    <xf numFmtId="4" fontId="19" fillId="0" borderId="47" xfId="8" applyNumberFormat="1" applyFont="1" applyFill="1" applyBorder="1" applyAlignment="1">
      <alignment horizontal="center" vertical="center" wrapText="1"/>
    </xf>
    <xf numFmtId="4" fontId="20" fillId="0" borderId="20" xfId="8" applyNumberFormat="1" applyFont="1" applyFill="1" applyBorder="1" applyAlignment="1">
      <alignment horizontal="center" vertical="center" wrapText="1"/>
    </xf>
    <xf numFmtId="4" fontId="19" fillId="0" borderId="33" xfId="8" applyNumberFormat="1" applyFont="1" applyFill="1" applyBorder="1" applyAlignment="1">
      <alignment horizontal="center" vertical="center" wrapText="1"/>
    </xf>
    <xf numFmtId="1" fontId="9" fillId="11" borderId="1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2" xfId="0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horizontal="center" vertical="center" wrapText="1"/>
    </xf>
    <xf numFmtId="166" fontId="1" fillId="0" borderId="1" xfId="8" applyFont="1" applyFill="1" applyBorder="1" applyAlignment="1">
      <alignment horizontal="center" vertical="center" wrapText="1"/>
    </xf>
    <xf numFmtId="166" fontId="1" fillId="0" borderId="1" xfId="8" applyFont="1" applyFill="1" applyBorder="1" applyAlignment="1">
      <alignment horizontal="right" vertical="center" wrapText="1"/>
    </xf>
    <xf numFmtId="166" fontId="24" fillId="0" borderId="25" xfId="8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8" applyNumberFormat="1" applyFont="1" applyFill="1" applyBorder="1" applyAlignment="1">
      <alignment horizontal="right" vertical="center" wrapText="1"/>
    </xf>
    <xf numFmtId="4" fontId="24" fillId="0" borderId="15" xfId="0" applyNumberFormat="1" applyFont="1" applyFill="1" applyBorder="1" applyAlignment="1">
      <alignment horizontal="right" vertical="center"/>
    </xf>
    <xf numFmtId="0" fontId="23" fillId="0" borderId="0" xfId="0" applyFont="1" applyFill="1" applyBorder="1" applyAlignment="1">
      <alignment wrapText="1"/>
    </xf>
    <xf numFmtId="0" fontId="1" fillId="0" borderId="41" xfId="0" applyFont="1" applyFill="1" applyBorder="1" applyAlignment="1"/>
    <xf numFmtId="0" fontId="4" fillId="0" borderId="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6" fontId="4" fillId="0" borderId="0" xfId="0" applyNumberFormat="1" applyFont="1" applyFill="1" applyAlignment="1">
      <alignment wrapText="1"/>
    </xf>
    <xf numFmtId="167" fontId="9" fillId="11" borderId="50" xfId="0" applyNumberFormat="1" applyFont="1" applyFill="1" applyBorder="1" applyAlignment="1" applyProtection="1">
      <alignment horizontal="center" vertical="center"/>
      <protection locked="0"/>
    </xf>
    <xf numFmtId="0" fontId="24" fillId="9" borderId="1" xfId="0" applyFont="1" applyFill="1" applyBorder="1" applyAlignment="1">
      <alignment horizontal="center" vertical="center"/>
    </xf>
    <xf numFmtId="167" fontId="9" fillId="11" borderId="18" xfId="0" applyNumberFormat="1" applyFont="1" applyFill="1" applyBorder="1" applyAlignment="1" applyProtection="1">
      <alignment horizontal="center" vertical="center"/>
      <protection locked="0"/>
    </xf>
    <xf numFmtId="167" fontId="9" fillId="11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50" xfId="0" applyFont="1" applyFill="1" applyBorder="1" applyAlignment="1" applyProtection="1">
      <alignment horizontal="center" vertical="center" wrapText="1"/>
    </xf>
    <xf numFmtId="166" fontId="9" fillId="0" borderId="18" xfId="8" applyFont="1" applyFill="1" applyBorder="1" applyAlignment="1" applyProtection="1">
      <alignment horizontal="center" vertical="center" wrapText="1"/>
    </xf>
    <xf numFmtId="166" fontId="9" fillId="0" borderId="38" xfId="8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1" fontId="1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9" borderId="1" xfId="0" applyNumberFormat="1" applyFont="1" applyFill="1" applyBorder="1" applyAlignment="1">
      <alignment horizontal="right" vertical="center" wrapText="1"/>
    </xf>
    <xf numFmtId="4" fontId="24" fillId="9" borderId="1" xfId="8" applyNumberFormat="1" applyFont="1" applyFill="1" applyBorder="1" applyAlignment="1">
      <alignment horizontal="right" vertical="center" wrapText="1"/>
    </xf>
    <xf numFmtId="0" fontId="7" fillId="0" borderId="10" xfId="6" applyFont="1" applyFill="1" applyBorder="1" applyAlignment="1">
      <alignment vertical="center"/>
    </xf>
    <xf numFmtId="0" fontId="7" fillId="0" borderId="3" xfId="6" applyFont="1" applyFill="1" applyBorder="1" applyAlignment="1">
      <alignment vertical="center"/>
    </xf>
    <xf numFmtId="1" fontId="3" fillId="2" borderId="1" xfId="6" applyNumberFormat="1" applyFont="1" applyFill="1" applyBorder="1" applyAlignment="1">
      <alignment horizontal="left"/>
    </xf>
    <xf numFmtId="1" fontId="3" fillId="2" borderId="1" xfId="0" applyNumberFormat="1" applyFont="1" applyFill="1" applyBorder="1"/>
    <xf numFmtId="1" fontId="3" fillId="3" borderId="1" xfId="0" applyNumberFormat="1" applyFont="1" applyFill="1" applyBorder="1" applyAlignment="1">
      <alignment horizontal="left" vertical="center" wrapText="1"/>
    </xf>
    <xf numFmtId="10" fontId="4" fillId="2" borderId="1" xfId="7" applyNumberFormat="1" applyFont="1" applyFill="1" applyBorder="1" applyAlignment="1">
      <alignment horizontal="right" vertical="center"/>
    </xf>
    <xf numFmtId="166" fontId="4" fillId="2" borderId="1" xfId="8" applyFont="1" applyFill="1" applyBorder="1" applyAlignment="1">
      <alignment horizontal="right" vertical="center"/>
    </xf>
    <xf numFmtId="166" fontId="3" fillId="5" borderId="1" xfId="8" applyFont="1" applyFill="1" applyBorder="1" applyAlignment="1">
      <alignment horizontal="right"/>
    </xf>
    <xf numFmtId="166" fontId="3" fillId="5" borderId="15" xfId="8" applyFont="1" applyFill="1" applyBorder="1" applyAlignment="1">
      <alignment horizontal="right"/>
    </xf>
    <xf numFmtId="10" fontId="3" fillId="8" borderId="1" xfId="7" applyNumberFormat="1" applyFont="1" applyFill="1" applyBorder="1" applyAlignment="1">
      <alignment horizontal="right" vertical="center"/>
    </xf>
    <xf numFmtId="1" fontId="0" fillId="0" borderId="1" xfId="0" applyNumberFormat="1" applyBorder="1"/>
    <xf numFmtId="10" fontId="9" fillId="6" borderId="20" xfId="7" applyNumberFormat="1" applyFont="1" applyFill="1" applyBorder="1" applyAlignment="1">
      <alignment horizontal="right" vertical="center"/>
    </xf>
    <xf numFmtId="0" fontId="27" fillId="0" borderId="0" xfId="5" applyFont="1" applyBorder="1" applyAlignment="1">
      <alignment horizontal="left" vertical="center"/>
    </xf>
    <xf numFmtId="0" fontId="22" fillId="0" borderId="0" xfId="0" applyFont="1" applyBorder="1" applyAlignment="1">
      <alignment horizontal="center"/>
    </xf>
    <xf numFmtId="0" fontId="28" fillId="0" borderId="18" xfId="5" applyFont="1" applyBorder="1" applyAlignment="1">
      <alignment horizontal="center" vertical="center"/>
    </xf>
    <xf numFmtId="0" fontId="28" fillId="0" borderId="38" xfId="5" applyFont="1" applyBorder="1" applyAlignment="1">
      <alignment horizontal="right" vertical="center"/>
    </xf>
    <xf numFmtId="0" fontId="28" fillId="0" borderId="18" xfId="5" applyFont="1" applyBorder="1" applyAlignment="1">
      <alignment horizontal="right" vertical="center"/>
    </xf>
    <xf numFmtId="1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9" fillId="11" borderId="1" xfId="0" applyNumberFormat="1" applyFont="1" applyFill="1" applyBorder="1" applyAlignment="1" applyProtection="1">
      <alignment horizontal="justify" vertical="center" wrapText="1"/>
      <protection locked="0"/>
    </xf>
    <xf numFmtId="0" fontId="1" fillId="9" borderId="1" xfId="0" applyFont="1" applyFill="1" applyBorder="1" applyAlignment="1">
      <alignment horizontal="justify" vertical="center" wrapText="1"/>
    </xf>
    <xf numFmtId="0" fontId="9" fillId="11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justify" vertical="top" wrapText="1"/>
    </xf>
    <xf numFmtId="0" fontId="24" fillId="9" borderId="1" xfId="0" applyFont="1" applyFill="1" applyBorder="1" applyAlignment="1">
      <alignment horizontal="justify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1" xfId="0" applyFont="1" applyFill="1" applyBorder="1"/>
    <xf numFmtId="166" fontId="4" fillId="0" borderId="41" xfId="8" applyFont="1" applyFill="1" applyBorder="1" applyAlignment="1">
      <alignment horizontal="center" vertical="center"/>
    </xf>
    <xf numFmtId="4" fontId="4" fillId="0" borderId="41" xfId="8" applyNumberFormat="1" applyFont="1" applyFill="1" applyBorder="1" applyAlignment="1">
      <alignment horizontal="center"/>
    </xf>
    <xf numFmtId="166" fontId="4" fillId="0" borderId="41" xfId="8" applyFont="1" applyFill="1" applyBorder="1" applyAlignment="1">
      <alignment horizontal="right"/>
    </xf>
    <xf numFmtId="0" fontId="28" fillId="0" borderId="26" xfId="5" applyFont="1" applyBorder="1" applyAlignment="1">
      <alignment horizontal="center" vertical="center"/>
    </xf>
    <xf numFmtId="0" fontId="28" fillId="0" borderId="34" xfId="5" applyFont="1" applyBorder="1" applyAlignment="1">
      <alignment horizontal="center" vertical="center"/>
    </xf>
    <xf numFmtId="0" fontId="24" fillId="9" borderId="1" xfId="0" applyFont="1" applyFill="1" applyBorder="1" applyAlignment="1">
      <alignment vertical="center"/>
    </xf>
    <xf numFmtId="0" fontId="24" fillId="9" borderId="23" xfId="0" applyFont="1" applyFill="1" applyBorder="1" applyAlignment="1">
      <alignment horizontal="justify" vertical="center" wrapText="1"/>
    </xf>
    <xf numFmtId="0" fontId="31" fillId="9" borderId="0" xfId="6" applyFont="1" applyFill="1" applyBorder="1" applyAlignment="1">
      <alignment horizontal="center" vertical="center" wrapText="1"/>
    </xf>
    <xf numFmtId="4" fontId="34" fillId="9" borderId="4" xfId="0" applyNumberFormat="1" applyFont="1" applyFill="1" applyBorder="1" applyAlignment="1">
      <alignment horizontal="center" vertical="center" wrapText="1"/>
    </xf>
    <xf numFmtId="166" fontId="34" fillId="9" borderId="1" xfId="8" applyFont="1" applyFill="1" applyBorder="1" applyAlignment="1">
      <alignment horizontal="center" vertical="center" wrapText="1"/>
    </xf>
    <xf numFmtId="166" fontId="34" fillId="9" borderId="1" xfId="8" applyFont="1" applyFill="1" applyBorder="1" applyAlignment="1">
      <alignment horizontal="right" vertical="center" wrapText="1"/>
    </xf>
    <xf numFmtId="166" fontId="34" fillId="9" borderId="25" xfId="8" applyFont="1" applyFill="1" applyBorder="1" applyAlignment="1">
      <alignment horizontal="left" vertical="center" wrapText="1"/>
    </xf>
    <xf numFmtId="0" fontId="34" fillId="9" borderId="0" xfId="0" applyFont="1" applyFill="1" applyBorder="1" applyAlignment="1">
      <alignment vertical="center" wrapText="1"/>
    </xf>
    <xf numFmtId="0" fontId="28" fillId="0" borderId="34" xfId="5" applyFont="1" applyBorder="1" applyAlignment="1">
      <alignment horizontal="center" vertical="center"/>
    </xf>
    <xf numFmtId="0" fontId="28" fillId="0" borderId="26" xfId="5" applyFont="1" applyBorder="1" applyAlignment="1">
      <alignment horizontal="center" vertical="center"/>
    </xf>
    <xf numFmtId="4" fontId="27" fillId="13" borderId="35" xfId="5" applyNumberFormat="1" applyFont="1" applyFill="1" applyBorder="1" applyAlignment="1">
      <alignment horizontal="right"/>
    </xf>
    <xf numFmtId="4" fontId="28" fillId="9" borderId="27" xfId="5" applyNumberFormat="1" applyFont="1" applyFill="1" applyBorder="1" applyAlignment="1">
      <alignment horizontal="right" vertical="center" wrapText="1"/>
    </xf>
    <xf numFmtId="0" fontId="24" fillId="9" borderId="26" xfId="0" applyFont="1" applyFill="1" applyBorder="1" applyAlignment="1">
      <alignment horizontal="center" vertical="center" wrapText="1"/>
    </xf>
    <xf numFmtId="0" fontId="24" fillId="9" borderId="18" xfId="0" applyFont="1" applyFill="1" applyBorder="1" applyAlignment="1">
      <alignment horizontal="center" vertical="center"/>
    </xf>
    <xf numFmtId="4" fontId="1" fillId="9" borderId="50" xfId="0" applyNumberFormat="1" applyFont="1" applyFill="1" applyBorder="1" applyAlignment="1">
      <alignment horizontal="center" vertical="center" wrapText="1"/>
    </xf>
    <xf numFmtId="166" fontId="1" fillId="9" borderId="18" xfId="8" applyFont="1" applyFill="1" applyBorder="1" applyAlignment="1">
      <alignment horizontal="center" vertical="center" wrapText="1"/>
    </xf>
    <xf numFmtId="166" fontId="1" fillId="9" borderId="18" xfId="8" applyFont="1" applyFill="1" applyBorder="1" applyAlignment="1">
      <alignment horizontal="right" vertical="center" wrapText="1"/>
    </xf>
    <xf numFmtId="166" fontId="1" fillId="9" borderId="38" xfId="8" applyFont="1" applyFill="1" applyBorder="1" applyAlignment="1">
      <alignment horizontal="left" vertical="center" wrapText="1"/>
    </xf>
    <xf numFmtId="0" fontId="27" fillId="0" borderId="0" xfId="5" applyFont="1" applyBorder="1" applyAlignment="1">
      <alignment horizontal="left" vertical="center"/>
    </xf>
    <xf numFmtId="0" fontId="28" fillId="0" borderId="34" xfId="5" applyFont="1" applyBorder="1" applyAlignment="1">
      <alignment horizontal="center" vertical="center"/>
    </xf>
    <xf numFmtId="0" fontId="28" fillId="0" borderId="26" xfId="5" applyFont="1" applyBorder="1" applyAlignment="1">
      <alignment horizontal="center" vertical="center"/>
    </xf>
    <xf numFmtId="0" fontId="27" fillId="0" borderId="0" xfId="5" applyFont="1" applyBorder="1" applyAlignment="1">
      <alignment vertical="center"/>
    </xf>
    <xf numFmtId="0" fontId="28" fillId="0" borderId="34" xfId="5" applyFont="1" applyBorder="1" applyAlignment="1">
      <alignment horizontal="center" vertical="center"/>
    </xf>
    <xf numFmtId="0" fontId="28" fillId="0" borderId="26" xfId="5" applyFont="1" applyBorder="1" applyAlignment="1">
      <alignment horizontal="center" vertical="center"/>
    </xf>
    <xf numFmtId="0" fontId="35" fillId="14" borderId="0" xfId="0" applyFont="1" applyFill="1" applyAlignment="1">
      <alignment vertical="center" wrapText="1"/>
    </xf>
    <xf numFmtId="2" fontId="28" fillId="0" borderId="38" xfId="5" applyNumberFormat="1" applyFont="1" applyBorder="1" applyAlignment="1">
      <alignment horizontal="right" vertical="center"/>
    </xf>
    <xf numFmtId="2" fontId="28" fillId="0" borderId="18" xfId="5" applyNumberFormat="1" applyFont="1" applyBorder="1" applyAlignment="1">
      <alignment horizontal="right" vertical="center"/>
    </xf>
    <xf numFmtId="0" fontId="28" fillId="0" borderId="53" xfId="5" applyFont="1" applyBorder="1" applyAlignment="1">
      <alignment horizontal="center" vertical="center"/>
    </xf>
    <xf numFmtId="1" fontId="1" fillId="0" borderId="1" xfId="0" applyNumberFormat="1" applyFont="1" applyBorder="1"/>
    <xf numFmtId="0" fontId="0" fillId="0" borderId="7" xfId="0" applyBorder="1"/>
    <xf numFmtId="0" fontId="0" fillId="0" borderId="0" xfId="0" applyBorder="1"/>
    <xf numFmtId="0" fontId="4" fillId="0" borderId="16" xfId="0" applyFont="1" applyFill="1" applyBorder="1"/>
    <xf numFmtId="0" fontId="9" fillId="5" borderId="15" xfId="0" applyFont="1" applyFill="1" applyBorder="1" applyAlignment="1">
      <alignment horizontal="center"/>
    </xf>
    <xf numFmtId="0" fontId="28" fillId="0" borderId="26" xfId="5" applyFont="1" applyBorder="1" applyAlignment="1">
      <alignment horizontal="center" vertical="center"/>
    </xf>
    <xf numFmtId="0" fontId="28" fillId="0" borderId="50" xfId="5" applyFont="1" applyBorder="1" applyAlignment="1">
      <alignment horizontal="center" vertical="center" wrapText="1"/>
    </xf>
    <xf numFmtId="170" fontId="28" fillId="0" borderId="25" xfId="5" applyNumberFormat="1" applyFont="1" applyBorder="1" applyAlignment="1">
      <alignment horizontal="right" vertical="center"/>
    </xf>
    <xf numFmtId="2" fontId="28" fillId="0" borderId="27" xfId="5" applyNumberFormat="1" applyFont="1" applyBorder="1" applyAlignment="1">
      <alignment horizontal="right" vertical="center" wrapText="1"/>
    </xf>
    <xf numFmtId="0" fontId="24" fillId="9" borderId="1" xfId="0" applyFont="1" applyFill="1" applyBorder="1" applyAlignment="1">
      <alignment horizontal="left" vertical="center" wrapText="1"/>
    </xf>
    <xf numFmtId="9" fontId="13" fillId="0" borderId="1" xfId="7" applyFont="1" applyBorder="1" applyAlignment="1">
      <alignment horizontal="right"/>
    </xf>
    <xf numFmtId="43" fontId="13" fillId="0" borderId="1" xfId="0" applyNumberFormat="1" applyFont="1" applyBorder="1" applyAlignment="1">
      <alignment horizontal="right"/>
    </xf>
    <xf numFmtId="9" fontId="4" fillId="0" borderId="1" xfId="0" applyNumberFormat="1" applyFont="1" applyFill="1" applyBorder="1" applyAlignment="1">
      <alignment horizontal="right"/>
    </xf>
    <xf numFmtId="0" fontId="4" fillId="0" borderId="15" xfId="0" applyFont="1" applyFill="1" applyBorder="1" applyAlignment="1">
      <alignment horizontal="right"/>
    </xf>
    <xf numFmtId="10" fontId="12" fillId="7" borderId="20" xfId="7" applyNumberFormat="1" applyFont="1" applyFill="1" applyBorder="1" applyAlignment="1">
      <alignment horizontal="right" vertical="center"/>
    </xf>
    <xf numFmtId="166" fontId="12" fillId="7" borderId="20" xfId="8" applyNumberFormat="1" applyFont="1" applyFill="1" applyBorder="1" applyAlignment="1">
      <alignment horizontal="right" vertical="center"/>
    </xf>
    <xf numFmtId="166" fontId="12" fillId="7" borderId="33" xfId="8" applyNumberFormat="1" applyFont="1" applyFill="1" applyBorder="1" applyAlignment="1">
      <alignment horizontal="right" vertical="center"/>
    </xf>
    <xf numFmtId="10" fontId="12" fillId="7" borderId="24" xfId="7" applyNumberFormat="1" applyFont="1" applyFill="1" applyBorder="1" applyAlignment="1">
      <alignment horizontal="right" vertical="center"/>
    </xf>
    <xf numFmtId="166" fontId="12" fillId="7" borderId="24" xfId="8" applyNumberFormat="1" applyFont="1" applyFill="1" applyBorder="1" applyAlignment="1">
      <alignment horizontal="right" vertical="center"/>
    </xf>
    <xf numFmtId="166" fontId="12" fillId="7" borderId="22" xfId="8" applyNumberFormat="1" applyFont="1" applyFill="1" applyBorder="1" applyAlignment="1">
      <alignment horizontal="right" vertical="center"/>
    </xf>
    <xf numFmtId="166" fontId="12" fillId="7" borderId="35" xfId="8" applyNumberFormat="1" applyFont="1" applyFill="1" applyBorder="1" applyAlignment="1">
      <alignment horizontal="right" vertical="center"/>
    </xf>
    <xf numFmtId="4" fontId="0" fillId="0" borderId="1" xfId="0" applyNumberFormat="1" applyBorder="1" applyAlignment="1">
      <alignment horizontal="right"/>
    </xf>
    <xf numFmtId="10" fontId="0" fillId="0" borderId="1" xfId="7" applyNumberFormat="1" applyFont="1" applyBorder="1" applyAlignment="1">
      <alignment horizontal="right"/>
    </xf>
    <xf numFmtId="166" fontId="0" fillId="0" borderId="1" xfId="8" applyNumberFormat="1" applyFont="1" applyBorder="1" applyAlignment="1">
      <alignment horizontal="right"/>
    </xf>
    <xf numFmtId="43" fontId="0" fillId="0" borderId="1" xfId="0" applyNumberFormat="1" applyBorder="1" applyAlignment="1">
      <alignment horizontal="right"/>
    </xf>
    <xf numFmtId="166" fontId="9" fillId="6" borderId="20" xfId="8" applyNumberFormat="1" applyFont="1" applyFill="1" applyBorder="1" applyAlignment="1">
      <alignment horizontal="right" vertical="center"/>
    </xf>
    <xf numFmtId="166" fontId="9" fillId="6" borderId="20" xfId="8" applyNumberFormat="1" applyFont="1" applyFill="1" applyBorder="1" applyAlignment="1">
      <alignment horizontal="right"/>
    </xf>
    <xf numFmtId="166" fontId="9" fillId="7" borderId="20" xfId="8" applyNumberFormat="1" applyFont="1" applyFill="1" applyBorder="1" applyAlignment="1">
      <alignment horizontal="right" vertical="center"/>
    </xf>
    <xf numFmtId="166" fontId="9" fillId="6" borderId="22" xfId="8" applyNumberFormat="1" applyFont="1" applyFill="1" applyBorder="1" applyAlignment="1">
      <alignment horizontal="right" vertical="center"/>
    </xf>
    <xf numFmtId="4" fontId="9" fillId="6" borderId="22" xfId="8" applyNumberFormat="1" applyFont="1" applyFill="1" applyBorder="1" applyAlignment="1">
      <alignment horizontal="right"/>
    </xf>
    <xf numFmtId="10" fontId="12" fillId="7" borderId="20" xfId="8" applyNumberFormat="1" applyFont="1" applyFill="1" applyBorder="1" applyAlignment="1">
      <alignment horizontal="right" vertical="center"/>
    </xf>
    <xf numFmtId="43" fontId="13" fillId="0" borderId="15" xfId="0" applyNumberFormat="1" applyFont="1" applyBorder="1" applyAlignment="1">
      <alignment horizontal="right"/>
    </xf>
    <xf numFmtId="0" fontId="28" fillId="0" borderId="12" xfId="5" applyFont="1" applyBorder="1" applyAlignment="1">
      <alignment horizontal="center" vertical="center"/>
    </xf>
    <xf numFmtId="0" fontId="9" fillId="11" borderId="1" xfId="0" applyFont="1" applyFill="1" applyBorder="1" applyAlignment="1">
      <alignment horizontal="justify" vertical="center" wrapText="1"/>
    </xf>
    <xf numFmtId="0" fontId="24" fillId="0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0" fontId="9" fillId="5" borderId="46" xfId="0" applyFont="1" applyFill="1" applyBorder="1" applyAlignment="1">
      <alignment horizontal="center" vertical="center"/>
    </xf>
    <xf numFmtId="0" fontId="9" fillId="5" borderId="26" xfId="0" applyFont="1" applyFill="1" applyBorder="1" applyAlignment="1">
      <alignment horizontal="center" vertical="center"/>
    </xf>
    <xf numFmtId="0" fontId="9" fillId="5" borderId="47" xfId="6" applyFont="1" applyFill="1" applyBorder="1" applyAlignment="1">
      <alignment horizontal="center" vertical="center" wrapText="1"/>
    </xf>
    <xf numFmtId="0" fontId="9" fillId="5" borderId="18" xfId="6" applyFont="1" applyFill="1" applyBorder="1" applyAlignment="1">
      <alignment horizontal="center" vertical="center" wrapText="1"/>
    </xf>
    <xf numFmtId="0" fontId="14" fillId="5" borderId="55" xfId="6" applyFont="1" applyFill="1" applyBorder="1" applyAlignment="1">
      <alignment horizontal="center" vertical="center" wrapText="1"/>
    </xf>
    <xf numFmtId="0" fontId="14" fillId="5" borderId="29" xfId="6" applyFont="1" applyFill="1" applyBorder="1" applyAlignment="1">
      <alignment horizontal="center" vertical="center" wrapText="1"/>
    </xf>
    <xf numFmtId="0" fontId="14" fillId="5" borderId="54" xfId="6" applyFont="1" applyFill="1" applyBorder="1" applyAlignment="1">
      <alignment horizontal="center" vertical="center" wrapText="1"/>
    </xf>
    <xf numFmtId="0" fontId="32" fillId="5" borderId="10" xfId="6" applyFont="1" applyFill="1" applyBorder="1" applyAlignment="1">
      <alignment horizontal="left" vertical="center" wrapText="1"/>
    </xf>
    <xf numFmtId="0" fontId="32" fillId="5" borderId="3" xfId="6" applyFont="1" applyFill="1" applyBorder="1" applyAlignment="1">
      <alignment horizontal="left" vertical="center" wrapText="1"/>
    </xf>
    <xf numFmtId="0" fontId="32" fillId="5" borderId="11" xfId="6" applyFont="1" applyFill="1" applyBorder="1" applyAlignment="1">
      <alignment horizontal="left" vertical="center" wrapText="1"/>
    </xf>
    <xf numFmtId="0" fontId="9" fillId="5" borderId="28" xfId="0" applyFont="1" applyFill="1" applyBorder="1" applyAlignment="1">
      <alignment horizontal="center"/>
    </xf>
    <xf numFmtId="0" fontId="9" fillId="5" borderId="54" xfId="0" applyFont="1" applyFill="1" applyBorder="1" applyAlignment="1">
      <alignment horizontal="center"/>
    </xf>
    <xf numFmtId="0" fontId="9" fillId="5" borderId="29" xfId="0" applyFont="1" applyFill="1" applyBorder="1" applyAlignment="1">
      <alignment horizontal="center"/>
    </xf>
    <xf numFmtId="166" fontId="9" fillId="5" borderId="47" xfId="8" applyNumberFormat="1" applyFont="1" applyFill="1" applyBorder="1" applyAlignment="1">
      <alignment horizontal="center" vertical="center" wrapText="1"/>
    </xf>
    <xf numFmtId="166" fontId="9" fillId="5" borderId="18" xfId="8" applyNumberFormat="1" applyFont="1" applyFill="1" applyBorder="1" applyAlignment="1">
      <alignment horizontal="center" vertical="center" wrapText="1"/>
    </xf>
    <xf numFmtId="4" fontId="9" fillId="5" borderId="47" xfId="8" applyNumberFormat="1" applyFont="1" applyFill="1" applyBorder="1" applyAlignment="1">
      <alignment horizontal="center" vertical="center" wrapText="1"/>
    </xf>
    <xf numFmtId="4" fontId="9" fillId="5" borderId="18" xfId="8" applyNumberFormat="1" applyFont="1" applyFill="1" applyBorder="1" applyAlignment="1">
      <alignment horizontal="center" vertical="center" wrapText="1"/>
    </xf>
    <xf numFmtId="0" fontId="9" fillId="5" borderId="39" xfId="0" applyFont="1" applyFill="1" applyBorder="1" applyAlignment="1">
      <alignment horizontal="center"/>
    </xf>
    <xf numFmtId="166" fontId="3" fillId="0" borderId="0" xfId="8" applyFont="1" applyFill="1" applyBorder="1" applyAlignment="1">
      <alignment horizontal="center" vertical="center"/>
    </xf>
    <xf numFmtId="166" fontId="3" fillId="0" borderId="16" xfId="8" applyFont="1" applyFill="1" applyBorder="1" applyAlignment="1">
      <alignment horizontal="center" vertical="center"/>
    </xf>
    <xf numFmtId="166" fontId="3" fillId="0" borderId="41" xfId="8" applyFont="1" applyFill="1" applyBorder="1" applyAlignment="1">
      <alignment horizontal="center" vertical="center"/>
    </xf>
    <xf numFmtId="166" fontId="3" fillId="0" borderId="42" xfId="8" applyFont="1" applyFill="1" applyBorder="1" applyAlignment="1">
      <alignment horizontal="center" vertical="center"/>
    </xf>
    <xf numFmtId="0" fontId="8" fillId="5" borderId="10" xfId="6" applyFont="1" applyFill="1" applyBorder="1" applyAlignment="1">
      <alignment horizontal="center" vertical="center" wrapText="1"/>
    </xf>
    <xf numFmtId="0" fontId="8" fillId="5" borderId="3" xfId="6" applyFont="1" applyFill="1" applyBorder="1" applyAlignment="1">
      <alignment horizontal="center" vertical="center" wrapText="1"/>
    </xf>
    <xf numFmtId="0" fontId="8" fillId="5" borderId="11" xfId="6" applyFont="1" applyFill="1" applyBorder="1" applyAlignment="1">
      <alignment horizontal="center" vertical="center" wrapText="1"/>
    </xf>
    <xf numFmtId="0" fontId="26" fillId="0" borderId="51" xfId="0" applyFont="1" applyFill="1" applyBorder="1" applyAlignment="1">
      <alignment horizontal="left"/>
    </xf>
    <xf numFmtId="0" fontId="26" fillId="0" borderId="37" xfId="0" applyFont="1" applyFill="1" applyBorder="1" applyAlignment="1">
      <alignment horizontal="left"/>
    </xf>
    <xf numFmtId="0" fontId="17" fillId="0" borderId="30" xfId="6" applyFont="1" applyFill="1" applyBorder="1" applyAlignment="1">
      <alignment horizontal="center" vertical="center" wrapText="1"/>
    </xf>
    <xf numFmtId="0" fontId="17" fillId="0" borderId="31" xfId="6" applyFont="1" applyFill="1" applyBorder="1" applyAlignment="1">
      <alignment horizontal="center" vertical="center" wrapText="1"/>
    </xf>
    <xf numFmtId="0" fontId="17" fillId="0" borderId="32" xfId="6" applyFont="1" applyFill="1" applyBorder="1" applyAlignment="1">
      <alignment horizontal="center" vertical="center" wrapText="1"/>
    </xf>
    <xf numFmtId="0" fontId="16" fillId="0" borderId="5" xfId="6" applyFont="1" applyFill="1" applyBorder="1" applyAlignment="1">
      <alignment horizontal="left" vertical="center"/>
    </xf>
    <xf numFmtId="0" fontId="16" fillId="0" borderId="6" xfId="6" applyFont="1" applyFill="1" applyBorder="1" applyAlignment="1">
      <alignment horizontal="left" vertical="center"/>
    </xf>
    <xf numFmtId="0" fontId="16" fillId="0" borderId="14" xfId="6" applyFont="1" applyFill="1" applyBorder="1" applyAlignment="1">
      <alignment horizontal="left" vertical="center"/>
    </xf>
    <xf numFmtId="0" fontId="17" fillId="0" borderId="41" xfId="6" applyFont="1" applyFill="1" applyBorder="1" applyAlignment="1">
      <alignment horizontal="right" vertical="center" wrapText="1"/>
    </xf>
    <xf numFmtId="0" fontId="17" fillId="0" borderId="42" xfId="6" applyFont="1" applyFill="1" applyBorder="1" applyAlignment="1">
      <alignment horizontal="right" vertical="center" wrapText="1"/>
    </xf>
    <xf numFmtId="0" fontId="26" fillId="0" borderId="10" xfId="0" applyFont="1" applyFill="1" applyBorder="1" applyAlignment="1">
      <alignment horizontal="left"/>
    </xf>
    <xf numFmtId="0" fontId="26" fillId="0" borderId="3" xfId="0" applyFont="1" applyFill="1" applyBorder="1" applyAlignment="1">
      <alignment horizontal="left"/>
    </xf>
    <xf numFmtId="0" fontId="24" fillId="12" borderId="10" xfId="6" applyNumberFormat="1" applyFont="1" applyFill="1" applyBorder="1" applyAlignment="1">
      <alignment horizontal="center" vertical="center" wrapText="1"/>
    </xf>
    <xf numFmtId="0" fontId="24" fillId="12" borderId="3" xfId="6" applyNumberFormat="1" applyFont="1" applyFill="1" applyBorder="1" applyAlignment="1">
      <alignment horizontal="center" vertical="center" wrapText="1"/>
    </xf>
    <xf numFmtId="0" fontId="24" fillId="12" borderId="11" xfId="6" applyNumberFormat="1" applyFont="1" applyFill="1" applyBorder="1" applyAlignment="1">
      <alignment horizontal="center" vertical="center" wrapText="1"/>
    </xf>
    <xf numFmtId="0" fontId="27" fillId="0" borderId="0" xfId="5" applyFont="1" applyBorder="1" applyAlignment="1">
      <alignment horizontal="left" vertical="center"/>
    </xf>
    <xf numFmtId="0" fontId="27" fillId="0" borderId="51" xfId="5" applyFont="1" applyBorder="1" applyAlignment="1">
      <alignment horizontal="right" vertical="center"/>
    </xf>
    <xf numFmtId="0" fontId="27" fillId="0" borderId="37" xfId="5" applyFont="1" applyBorder="1" applyAlignment="1">
      <alignment horizontal="right" vertical="center"/>
    </xf>
    <xf numFmtId="0" fontId="27" fillId="0" borderId="52" xfId="5" applyFont="1" applyBorder="1" applyAlignment="1">
      <alignment horizontal="right" vertical="center"/>
    </xf>
    <xf numFmtId="0" fontId="31" fillId="4" borderId="30" xfId="6" applyFont="1" applyFill="1" applyBorder="1" applyAlignment="1">
      <alignment horizontal="center" vertical="center" wrapText="1"/>
    </xf>
    <xf numFmtId="0" fontId="31" fillId="4" borderId="31" xfId="6" applyFont="1" applyFill="1" applyBorder="1" applyAlignment="1">
      <alignment horizontal="center" vertical="center" wrapText="1"/>
    </xf>
    <xf numFmtId="0" fontId="31" fillId="4" borderId="32" xfId="6" applyFont="1" applyFill="1" applyBorder="1" applyAlignment="1">
      <alignment horizontal="center" vertical="center" wrapText="1"/>
    </xf>
    <xf numFmtId="0" fontId="27" fillId="0" borderId="0" xfId="5" applyFont="1" applyBorder="1" applyAlignment="1">
      <alignment horizontal="center" vertical="center"/>
    </xf>
    <xf numFmtId="0" fontId="29" fillId="0" borderId="0" xfId="6" applyFont="1" applyFill="1" applyBorder="1" applyAlignment="1">
      <alignment horizontal="left" vertical="center"/>
    </xf>
    <xf numFmtId="0" fontId="28" fillId="0" borderId="34" xfId="5" applyFont="1" applyBorder="1" applyAlignment="1">
      <alignment horizontal="center" vertical="center"/>
    </xf>
    <xf numFmtId="0" fontId="28" fillId="0" borderId="26" xfId="5" applyFont="1" applyBorder="1" applyAlignment="1">
      <alignment horizontal="center" vertical="center"/>
    </xf>
    <xf numFmtId="0" fontId="27" fillId="0" borderId="0" xfId="5" applyFont="1" applyBorder="1" applyAlignment="1">
      <alignment vertical="center"/>
    </xf>
  </cellXfs>
  <cellStyles count="11">
    <cellStyle name="Moeda 2" xfId="1"/>
    <cellStyle name="Normal" xfId="0" builtinId="0"/>
    <cellStyle name="Normal 2" xfId="2"/>
    <cellStyle name="Normal 3" xfId="3"/>
    <cellStyle name="Normal 7" xfId="4"/>
    <cellStyle name="Normal 8" xfId="5"/>
    <cellStyle name="Normal_Relação de material" xfId="6"/>
    <cellStyle name="Porcentagem" xfId="7" builtinId="5"/>
    <cellStyle name="Separador de milhares 2 3" xfId="9"/>
    <cellStyle name="Separador de milhares 2 3 2" xfId="10"/>
    <cellStyle name="Vírgula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OBRAS-07\Desktop\Alexandre\Obras\2.Cantina%20Patos\1%20Aditivo\Replanilhamento%20Canti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 de Dados"/>
      <sheetName val="ENCARGOS"/>
      <sheetName val="BDI"/>
      <sheetName val="COMPOSIÇÕES"/>
      <sheetName val="Cronograma Físico"/>
      <sheetName val="Cronograma Fís-Fin"/>
      <sheetName val="Orçamento Resumo"/>
      <sheetName val="Orçamento Sintético"/>
      <sheetName val="Memória de Cálculo"/>
    </sheetNames>
    <sheetDataSet>
      <sheetData sheetId="0" refreshError="1">
        <row r="5">
          <cell r="B5">
            <v>0.108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view="pageBreakPreview" zoomScale="90" zoomScaleSheetLayoutView="90" workbookViewId="0">
      <selection activeCell="R17" sqref="R17"/>
    </sheetView>
  </sheetViews>
  <sheetFormatPr defaultRowHeight="12.75" x14ac:dyDescent="0.25"/>
  <cols>
    <col min="1" max="1" width="5.7109375" style="1" customWidth="1"/>
    <col min="2" max="2" width="44.7109375" style="1" customWidth="1"/>
    <col min="3" max="3" width="14.140625" style="1" customWidth="1"/>
    <col min="4" max="4" width="14.7109375" style="1" customWidth="1"/>
    <col min="5" max="5" width="14.42578125" style="1" customWidth="1"/>
    <col min="6" max="6" width="15.140625" style="1" customWidth="1"/>
    <col min="7" max="7" width="9.140625" style="1"/>
    <col min="8" max="8" width="12.5703125" style="1" customWidth="1"/>
    <col min="9" max="9" width="9.140625" style="1"/>
    <col min="10" max="10" width="13.140625" style="1" customWidth="1"/>
    <col min="11" max="11" width="9.140625" style="1"/>
    <col min="12" max="12" width="14.140625" style="1" customWidth="1"/>
    <col min="13" max="13" width="9.28515625" style="1" customWidth="1"/>
    <col min="14" max="14" width="12.140625" style="1" customWidth="1"/>
    <col min="15" max="16384" width="9.140625" style="1"/>
  </cols>
  <sheetData>
    <row r="1" spans="1:14" ht="29.25" customHeight="1" x14ac:dyDescent="0.25">
      <c r="A1" s="282" t="s">
        <v>16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4"/>
    </row>
    <row r="2" spans="1:14" ht="21" customHeight="1" x14ac:dyDescent="0.25">
      <c r="A2" s="285" t="str">
        <f>'Orçamento Sintético'!A3:L3</f>
        <v>OBRA: Reforma e Manutenção da coberta da Biblioteca do IFPB - campus Monteiro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7"/>
    </row>
    <row r="3" spans="1:14" ht="20.25" customHeight="1" thickBot="1" x14ac:dyDescent="0.3">
      <c r="A3" s="241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18"/>
      <c r="N3" s="243"/>
    </row>
    <row r="4" spans="1:14" ht="20.25" customHeight="1" x14ac:dyDescent="0.25">
      <c r="A4" s="278" t="s">
        <v>0</v>
      </c>
      <c r="B4" s="280" t="s">
        <v>1</v>
      </c>
      <c r="C4" s="291" t="s">
        <v>50</v>
      </c>
      <c r="D4" s="291" t="s">
        <v>12</v>
      </c>
      <c r="E4" s="293" t="s">
        <v>59</v>
      </c>
      <c r="F4" s="291" t="s">
        <v>55</v>
      </c>
      <c r="G4" s="288" t="s">
        <v>160</v>
      </c>
      <c r="H4" s="295"/>
      <c r="I4" s="288" t="s">
        <v>159</v>
      </c>
      <c r="J4" s="295"/>
      <c r="K4" s="288" t="s">
        <v>158</v>
      </c>
      <c r="L4" s="290"/>
      <c r="M4" s="288" t="s">
        <v>157</v>
      </c>
      <c r="N4" s="289"/>
    </row>
    <row r="5" spans="1:14" ht="14.25" customHeight="1" x14ac:dyDescent="0.25">
      <c r="A5" s="279"/>
      <c r="B5" s="281"/>
      <c r="C5" s="292"/>
      <c r="D5" s="292"/>
      <c r="E5" s="294"/>
      <c r="F5" s="292"/>
      <c r="G5" s="41" t="s">
        <v>12</v>
      </c>
      <c r="H5" s="41" t="s">
        <v>13</v>
      </c>
      <c r="I5" s="41" t="s">
        <v>12</v>
      </c>
      <c r="J5" s="41" t="s">
        <v>13</v>
      </c>
      <c r="K5" s="41" t="s">
        <v>12</v>
      </c>
      <c r="L5" s="48" t="s">
        <v>13</v>
      </c>
      <c r="M5" s="41" t="s">
        <v>12</v>
      </c>
      <c r="N5" s="244" t="s">
        <v>13</v>
      </c>
    </row>
    <row r="6" spans="1:14" ht="14.25" customHeight="1" x14ac:dyDescent="0.3">
      <c r="A6" s="42">
        <v>1</v>
      </c>
      <c r="B6" s="192" t="str">
        <f>'Orçamento Resumo'!B5</f>
        <v>SERVIÇOS PRELIMINARES</v>
      </c>
      <c r="C6" s="261">
        <f>'Orçamento Resumo'!C5</f>
        <v>10577.655199999999</v>
      </c>
      <c r="D6" s="262">
        <f t="shared" ref="D6:D13" si="0">C6/$C$14</f>
        <v>0.12820056871398214</v>
      </c>
      <c r="E6" s="263">
        <f>C6*0.2522</f>
        <v>2667.6846414399997</v>
      </c>
      <c r="F6" s="264">
        <f>C6+E6</f>
        <v>13245.33984144</v>
      </c>
      <c r="G6" s="250">
        <v>1</v>
      </c>
      <c r="H6" s="251">
        <f>F6*G6</f>
        <v>13245.33984144</v>
      </c>
      <c r="I6" s="250"/>
      <c r="J6" s="251">
        <f>$F6*I6</f>
        <v>0</v>
      </c>
      <c r="K6" s="250"/>
      <c r="L6" s="251">
        <f>$F6*K6</f>
        <v>0</v>
      </c>
      <c r="M6" s="252"/>
      <c r="N6" s="253"/>
    </row>
    <row r="7" spans="1:14" ht="15" customHeight="1" x14ac:dyDescent="0.3">
      <c r="A7" s="42">
        <v>2</v>
      </c>
      <c r="B7" s="192" t="str">
        <f>'Orçamento Resumo'!B6</f>
        <v>COBERTA</v>
      </c>
      <c r="C7" s="261">
        <f>'Orçamento Resumo'!C6</f>
        <v>37562.227199999994</v>
      </c>
      <c r="D7" s="262">
        <f t="shared" si="0"/>
        <v>0.4552520192947685</v>
      </c>
      <c r="E7" s="263">
        <f t="shared" ref="E7:E13" si="1">C7*0.2522</f>
        <v>9473.1936998399979</v>
      </c>
      <c r="F7" s="264">
        <f t="shared" ref="F7:F13" si="2">C7+E7</f>
        <v>47035.420899839992</v>
      </c>
      <c r="G7" s="250">
        <v>0.1</v>
      </c>
      <c r="H7" s="251">
        <f t="shared" ref="H7:H13" si="3">F7*G7</f>
        <v>4703.5420899839992</v>
      </c>
      <c r="I7" s="250">
        <v>0.3</v>
      </c>
      <c r="J7" s="251">
        <f t="shared" ref="J7:N13" si="4">$F7*I7</f>
        <v>14110.626269951998</v>
      </c>
      <c r="K7" s="250">
        <v>0.3</v>
      </c>
      <c r="L7" s="251">
        <f t="shared" si="4"/>
        <v>14110.626269951998</v>
      </c>
      <c r="M7" s="250">
        <v>0.3</v>
      </c>
      <c r="N7" s="271">
        <f t="shared" si="4"/>
        <v>14110.626269951998</v>
      </c>
    </row>
    <row r="8" spans="1:14" ht="15" customHeight="1" x14ac:dyDescent="0.3">
      <c r="A8" s="42">
        <v>3</v>
      </c>
      <c r="B8" s="192" t="str">
        <f>'Orçamento Resumo'!B7</f>
        <v>IMPERMEABILIZAÇÃO</v>
      </c>
      <c r="C8" s="261">
        <f>'Orçamento Resumo'!C7</f>
        <v>20847.859100000001</v>
      </c>
      <c r="D8" s="262">
        <f t="shared" si="0"/>
        <v>0.25267484546943525</v>
      </c>
      <c r="E8" s="263">
        <f t="shared" si="1"/>
        <v>5257.8300650199999</v>
      </c>
      <c r="F8" s="264">
        <f t="shared" si="2"/>
        <v>26105.689165020001</v>
      </c>
      <c r="G8" s="250">
        <v>0.1</v>
      </c>
      <c r="H8" s="251">
        <f t="shared" si="3"/>
        <v>2610.5689165020003</v>
      </c>
      <c r="I8" s="250">
        <v>0.3</v>
      </c>
      <c r="J8" s="251">
        <f t="shared" si="4"/>
        <v>7831.7067495060001</v>
      </c>
      <c r="K8" s="250">
        <v>0.3</v>
      </c>
      <c r="L8" s="251">
        <f t="shared" si="4"/>
        <v>7831.7067495060001</v>
      </c>
      <c r="M8" s="250">
        <v>0.3</v>
      </c>
      <c r="N8" s="271">
        <f t="shared" si="4"/>
        <v>7831.7067495060001</v>
      </c>
    </row>
    <row r="9" spans="1:14" ht="15" customHeight="1" x14ac:dyDescent="0.3">
      <c r="A9" s="42">
        <v>4</v>
      </c>
      <c r="B9" s="240" t="s">
        <v>137</v>
      </c>
      <c r="C9" s="261">
        <f>'Orçamento Resumo'!C8</f>
        <v>1732.1304</v>
      </c>
      <c r="D9" s="262">
        <f t="shared" si="0"/>
        <v>2.0993320179956081E-2</v>
      </c>
      <c r="E9" s="263">
        <f t="shared" si="1"/>
        <v>436.84328687999999</v>
      </c>
      <c r="F9" s="264">
        <f t="shared" si="2"/>
        <v>2168.9736868800001</v>
      </c>
      <c r="G9" s="250"/>
      <c r="H9" s="251"/>
      <c r="I9" s="250">
        <v>0.5</v>
      </c>
      <c r="J9" s="251">
        <f t="shared" si="4"/>
        <v>1084.48684344</v>
      </c>
      <c r="K9" s="250">
        <v>0.5</v>
      </c>
      <c r="L9" s="251">
        <f t="shared" si="4"/>
        <v>1084.48684344</v>
      </c>
      <c r="M9" s="250"/>
      <c r="N9" s="253"/>
    </row>
    <row r="10" spans="1:14" ht="15" customHeight="1" x14ac:dyDescent="0.3">
      <c r="A10" s="42">
        <v>5</v>
      </c>
      <c r="B10" s="192" t="str">
        <f>'Orçamento Resumo'!B9</f>
        <v>PISO</v>
      </c>
      <c r="C10" s="261">
        <f>'Orçamento Resumo'!C9</f>
        <v>2330.5480000000002</v>
      </c>
      <c r="D10" s="262">
        <f t="shared" si="0"/>
        <v>2.8246106851283419E-2</v>
      </c>
      <c r="E10" s="263">
        <f t="shared" si="1"/>
        <v>587.76420559999997</v>
      </c>
      <c r="F10" s="264">
        <f t="shared" si="2"/>
        <v>2918.3122056000002</v>
      </c>
      <c r="G10" s="250"/>
      <c r="H10" s="251">
        <f t="shared" si="3"/>
        <v>0</v>
      </c>
      <c r="I10" s="250">
        <v>0.5</v>
      </c>
      <c r="J10" s="251">
        <f t="shared" si="4"/>
        <v>1459.1561028000001</v>
      </c>
      <c r="K10" s="250">
        <v>0.5</v>
      </c>
      <c r="L10" s="251">
        <f t="shared" si="4"/>
        <v>1459.1561028000001</v>
      </c>
      <c r="M10" s="250"/>
      <c r="N10" s="253"/>
    </row>
    <row r="11" spans="1:14" ht="15" customHeight="1" x14ac:dyDescent="0.3">
      <c r="A11" s="42">
        <v>6</v>
      </c>
      <c r="B11" s="43" t="str">
        <f>'Orçamento Resumo'!B10</f>
        <v>FORRO</v>
      </c>
      <c r="C11" s="261">
        <f>'Orçamento Resumo'!C10</f>
        <v>4237.8487999999998</v>
      </c>
      <c r="D11" s="262">
        <f t="shared" si="0"/>
        <v>5.1362482139129161E-2</v>
      </c>
      <c r="E11" s="263">
        <f t="shared" si="1"/>
        <v>1068.7854673599998</v>
      </c>
      <c r="F11" s="264">
        <f t="shared" si="2"/>
        <v>5306.6342673599993</v>
      </c>
      <c r="G11" s="250"/>
      <c r="H11" s="251">
        <f t="shared" si="3"/>
        <v>0</v>
      </c>
      <c r="I11" s="250">
        <v>0.3</v>
      </c>
      <c r="J11" s="251">
        <f t="shared" si="4"/>
        <v>1591.9902802079998</v>
      </c>
      <c r="K11" s="250">
        <v>0.3</v>
      </c>
      <c r="L11" s="251">
        <f t="shared" si="4"/>
        <v>1591.9902802079998</v>
      </c>
      <c r="M11" s="250">
        <v>0.4</v>
      </c>
      <c r="N11" s="271">
        <f t="shared" si="4"/>
        <v>2122.6537069439996</v>
      </c>
    </row>
    <row r="12" spans="1:14" ht="15" customHeight="1" x14ac:dyDescent="0.3">
      <c r="A12" s="42">
        <v>7</v>
      </c>
      <c r="B12" s="192" t="str">
        <f>'Orçamento Resumo'!B11</f>
        <v>PINTURA</v>
      </c>
      <c r="C12" s="261">
        <f>'Orçamento Resumo'!C11</f>
        <v>3744.7020000000002</v>
      </c>
      <c r="D12" s="262">
        <f t="shared" si="0"/>
        <v>4.5385571469978181E-2</v>
      </c>
      <c r="E12" s="263">
        <f t="shared" si="1"/>
        <v>944.41384440000002</v>
      </c>
      <c r="F12" s="264">
        <f t="shared" si="2"/>
        <v>4689.1158444000002</v>
      </c>
      <c r="G12" s="250"/>
      <c r="H12" s="251">
        <f t="shared" si="3"/>
        <v>0</v>
      </c>
      <c r="I12" s="250"/>
      <c r="J12" s="251">
        <f t="shared" si="4"/>
        <v>0</v>
      </c>
      <c r="K12" s="250">
        <v>0.3</v>
      </c>
      <c r="L12" s="251">
        <f t="shared" si="4"/>
        <v>1406.73475332</v>
      </c>
      <c r="M12" s="250">
        <v>0.7</v>
      </c>
      <c r="N12" s="271">
        <f t="shared" si="4"/>
        <v>3282.3810910799998</v>
      </c>
    </row>
    <row r="13" spans="1:14" ht="15" customHeight="1" thickBot="1" x14ac:dyDescent="0.35">
      <c r="A13" s="42">
        <v>8</v>
      </c>
      <c r="B13" s="192" t="str">
        <f>'Orçamento Resumo'!B12</f>
        <v>SERVIÇOS COMPLEMENTARES</v>
      </c>
      <c r="C13" s="261">
        <f>'Orçamento Resumo'!C12</f>
        <v>1475.6741999999999</v>
      </c>
      <c r="D13" s="262">
        <f t="shared" si="0"/>
        <v>1.7885085881467436E-2</v>
      </c>
      <c r="E13" s="263">
        <f t="shared" si="1"/>
        <v>372.16503323999996</v>
      </c>
      <c r="F13" s="264">
        <f t="shared" si="2"/>
        <v>1847.8392332399999</v>
      </c>
      <c r="G13" s="250"/>
      <c r="H13" s="251">
        <f t="shared" si="3"/>
        <v>0</v>
      </c>
      <c r="I13" s="250"/>
      <c r="J13" s="251">
        <f t="shared" si="4"/>
        <v>0</v>
      </c>
      <c r="K13" s="250"/>
      <c r="L13" s="251">
        <f t="shared" si="4"/>
        <v>0</v>
      </c>
      <c r="M13" s="250">
        <v>1</v>
      </c>
      <c r="N13" s="271">
        <f t="shared" si="4"/>
        <v>1847.8392332399999</v>
      </c>
    </row>
    <row r="14" spans="1:14" ht="15" customHeight="1" x14ac:dyDescent="0.25">
      <c r="A14" s="44"/>
      <c r="B14" s="45" t="s">
        <v>9</v>
      </c>
      <c r="C14" s="265">
        <f>SUM(C6:C13)</f>
        <v>82508.644899999985</v>
      </c>
      <c r="D14" s="193">
        <f>SUM(D6:D13)</f>
        <v>1</v>
      </c>
      <c r="E14" s="266">
        <f>SUM(E6:E13)</f>
        <v>20808.680243779996</v>
      </c>
      <c r="F14" s="267">
        <f>SUM(F6:F13)</f>
        <v>103317.32514377999</v>
      </c>
      <c r="G14" s="254">
        <f>H14/$F$14</f>
        <v>0.19899325519040251</v>
      </c>
      <c r="H14" s="255">
        <f>SUM(H6:H13)</f>
        <v>20559.450847926</v>
      </c>
      <c r="I14" s="254">
        <f>J14/$F$14</f>
        <v>0.25240651758661958</v>
      </c>
      <c r="J14" s="255">
        <f>SUM(J6:J13)</f>
        <v>26077.966245905998</v>
      </c>
      <c r="K14" s="254">
        <f>L14/$F$14</f>
        <v>0.26602218902761304</v>
      </c>
      <c r="L14" s="255">
        <f>SUM(L6:L13)</f>
        <v>27484.700999225999</v>
      </c>
      <c r="M14" s="270">
        <f>N14/$F$14</f>
        <v>0.28257803819536487</v>
      </c>
      <c r="N14" s="256">
        <f>SUM(N6:N13)</f>
        <v>29195.207050721994</v>
      </c>
    </row>
    <row r="15" spans="1:14" ht="15" customHeight="1" thickBot="1" x14ac:dyDescent="0.3">
      <c r="A15" s="46"/>
      <c r="B15" s="47" t="s">
        <v>15</v>
      </c>
      <c r="C15" s="268"/>
      <c r="D15" s="268"/>
      <c r="E15" s="269"/>
      <c r="F15" s="259"/>
      <c r="G15" s="257">
        <f>H15/$F$14</f>
        <v>0.19899325519040251</v>
      </c>
      <c r="H15" s="258">
        <f>H14</f>
        <v>20559.450847926</v>
      </c>
      <c r="I15" s="257">
        <f>J15/$F$14</f>
        <v>0.45139977277702209</v>
      </c>
      <c r="J15" s="258">
        <f>J14+H15</f>
        <v>46637.417093832002</v>
      </c>
      <c r="K15" s="257">
        <f>L15/$F$14</f>
        <v>0.71742196180463513</v>
      </c>
      <c r="L15" s="258">
        <f>L14+J15</f>
        <v>74122.118093058001</v>
      </c>
      <c r="M15" s="257">
        <f>N15/$F$14</f>
        <v>1</v>
      </c>
      <c r="N15" s="260">
        <f>L15+N14</f>
        <v>103317.32514377999</v>
      </c>
    </row>
    <row r="16" spans="1:14" ht="15" customHeight="1" x14ac:dyDescent="0.25">
      <c r="A16" s="11"/>
      <c r="B16" s="13"/>
    </row>
    <row r="17" spans="1:2" ht="15" customHeight="1" x14ac:dyDescent="0.25">
      <c r="A17" s="11"/>
      <c r="B17" s="13"/>
    </row>
    <row r="18" spans="1:2" ht="15" customHeight="1" x14ac:dyDescent="0.25">
      <c r="A18" s="11"/>
      <c r="B18" s="13"/>
    </row>
    <row r="19" spans="1:2" ht="15" customHeight="1" x14ac:dyDescent="0.25">
      <c r="A19" s="11"/>
      <c r="B19" s="13"/>
    </row>
    <row r="20" spans="1:2" s="2" customFormat="1" ht="16.5" x14ac:dyDescent="0.35">
      <c r="A20" s="11"/>
      <c r="B20" s="13"/>
    </row>
    <row r="25" spans="1:2" x14ac:dyDescent="0.25">
      <c r="A25" s="7"/>
    </row>
  </sheetData>
  <mergeCells count="12">
    <mergeCell ref="A1:N1"/>
    <mergeCell ref="A2:N2"/>
    <mergeCell ref="M4:N4"/>
    <mergeCell ref="K4:L4"/>
    <mergeCell ref="A4:A5"/>
    <mergeCell ref="B4:B5"/>
    <mergeCell ref="C4:C5"/>
    <mergeCell ref="D4:D5"/>
    <mergeCell ref="E4:E5"/>
    <mergeCell ref="F4:F5"/>
    <mergeCell ref="G4:H4"/>
    <mergeCell ref="I4:J4"/>
  </mergeCells>
  <phoneticPr fontId="5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71" fitToHeight="0" orientation="landscape" r:id="rId1"/>
  <headerFooter alignWithMargins="0">
    <oddFooter>&amp;CPágina &amp;P de &amp;N</oddFooter>
  </headerFooter>
  <ignoredErrors>
    <ignoredError sqref="A28:F28 A20:F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BreakPreview" zoomScaleNormal="85" workbookViewId="0">
      <selection activeCell="I8" sqref="I8"/>
    </sheetView>
  </sheetViews>
  <sheetFormatPr defaultRowHeight="12.75" x14ac:dyDescent="0.25"/>
  <cols>
    <col min="1" max="1" width="9.7109375" style="3" customWidth="1"/>
    <col min="2" max="2" width="47.140625" style="1" customWidth="1"/>
    <col min="3" max="3" width="13.7109375" style="1" customWidth="1"/>
    <col min="4" max="4" width="13.7109375" style="5" customWidth="1"/>
    <col min="5" max="5" width="13.7109375" style="6" customWidth="1"/>
    <col min="6" max="6" width="13.7109375" style="4" customWidth="1"/>
    <col min="7" max="16384" width="9.140625" style="1"/>
  </cols>
  <sheetData>
    <row r="1" spans="1:6" ht="21" customHeight="1" x14ac:dyDescent="0.25">
      <c r="A1" s="300" t="s">
        <v>11</v>
      </c>
      <c r="B1" s="301"/>
      <c r="C1" s="301"/>
      <c r="D1" s="301"/>
      <c r="E1" s="301"/>
      <c r="F1" s="302"/>
    </row>
    <row r="2" spans="1:6" ht="20.25" customHeight="1" x14ac:dyDescent="0.25">
      <c r="A2" s="182" t="str">
        <f>'Orçamento Sintético'!A3:L3</f>
        <v>OBRA: Reforma e Manutenção da coberta da Biblioteca do IFPB - campus Monteiro</v>
      </c>
      <c r="B2" s="183"/>
      <c r="C2" s="12"/>
      <c r="D2" s="16"/>
      <c r="E2" s="14"/>
      <c r="F2" s="32"/>
    </row>
    <row r="3" spans="1:6" ht="20.25" customHeight="1" x14ac:dyDescent="0.25">
      <c r="A3" s="31"/>
      <c r="B3" s="15"/>
      <c r="C3" s="15"/>
      <c r="D3" s="16"/>
      <c r="E3" s="14"/>
      <c r="F3" s="35"/>
    </row>
    <row r="4" spans="1:6" ht="33" x14ac:dyDescent="0.25">
      <c r="A4" s="49" t="s">
        <v>0</v>
      </c>
      <c r="B4" s="50" t="s">
        <v>1</v>
      </c>
      <c r="C4" s="51" t="s">
        <v>22</v>
      </c>
      <c r="D4" s="52" t="s">
        <v>12</v>
      </c>
      <c r="E4" s="53" t="s">
        <v>59</v>
      </c>
      <c r="F4" s="54" t="s">
        <v>8</v>
      </c>
    </row>
    <row r="5" spans="1:6" ht="20.100000000000001" customHeight="1" x14ac:dyDescent="0.3">
      <c r="A5" s="33">
        <v>1</v>
      </c>
      <c r="B5" s="184" t="str">
        <f>'Orçamento Sintético'!C6</f>
        <v>SERVIÇOS PRELIMINARES</v>
      </c>
      <c r="C5" s="8">
        <f>'Orçamento Sintético'!L6</f>
        <v>10577.655199999999</v>
      </c>
      <c r="D5" s="187">
        <f t="shared" ref="D5:D12" si="0">C5/$C$13</f>
        <v>0.12820056871398214</v>
      </c>
      <c r="E5" s="188">
        <f>C5*0.2522</f>
        <v>2667.6846414399997</v>
      </c>
      <c r="F5" s="36">
        <f>C5+E5</f>
        <v>13245.33984144</v>
      </c>
    </row>
    <row r="6" spans="1:6" ht="20.100000000000001" customHeight="1" x14ac:dyDescent="0.3">
      <c r="A6" s="33">
        <v>2</v>
      </c>
      <c r="B6" s="184" t="str">
        <f>'Orçamento Sintético'!C14</f>
        <v>COBERTA</v>
      </c>
      <c r="C6" s="8">
        <f>'Orçamento Sintético'!L14</f>
        <v>37562.227199999994</v>
      </c>
      <c r="D6" s="187">
        <f t="shared" si="0"/>
        <v>0.4552520192947685</v>
      </c>
      <c r="E6" s="188">
        <f t="shared" ref="E6:E12" si="1">C6*0.2522</f>
        <v>9473.1936998399979</v>
      </c>
      <c r="F6" s="36">
        <f t="shared" ref="F6:F12" si="2">C6+E6</f>
        <v>47035.420899839992</v>
      </c>
    </row>
    <row r="7" spans="1:6" ht="20.100000000000001" customHeight="1" x14ac:dyDescent="0.3">
      <c r="A7" s="33">
        <v>3</v>
      </c>
      <c r="B7" s="185" t="str">
        <f>'Orçamento Sintético'!C25</f>
        <v>IMPERMEABILIZAÇÃO</v>
      </c>
      <c r="C7" s="8">
        <f>'Orçamento Sintético'!L25</f>
        <v>20847.859100000001</v>
      </c>
      <c r="D7" s="187">
        <f t="shared" si="0"/>
        <v>0.25267484546943525</v>
      </c>
      <c r="E7" s="188">
        <f t="shared" si="1"/>
        <v>5257.8300650199999</v>
      </c>
      <c r="F7" s="36">
        <f t="shared" si="2"/>
        <v>26105.689165020001</v>
      </c>
    </row>
    <row r="8" spans="1:6" ht="20.100000000000001" customHeight="1" x14ac:dyDescent="0.3">
      <c r="A8" s="33">
        <v>4</v>
      </c>
      <c r="B8" s="185" t="s">
        <v>137</v>
      </c>
      <c r="C8" s="8">
        <f>'Orçamento Sintético'!L31</f>
        <v>1732.1304</v>
      </c>
      <c r="D8" s="187">
        <f t="shared" si="0"/>
        <v>2.0993320179956081E-2</v>
      </c>
      <c r="E8" s="188">
        <f t="shared" si="1"/>
        <v>436.84328687999999</v>
      </c>
      <c r="F8" s="36">
        <f t="shared" si="2"/>
        <v>2168.9736868800001</v>
      </c>
    </row>
    <row r="9" spans="1:6" ht="20.100000000000001" customHeight="1" x14ac:dyDescent="0.25">
      <c r="A9" s="33">
        <v>5</v>
      </c>
      <c r="B9" s="186" t="str">
        <f>'Orçamento Sintético'!C33</f>
        <v>PISO</v>
      </c>
      <c r="C9" s="8">
        <f>'Orçamento Sintético'!L33</f>
        <v>2330.5480000000002</v>
      </c>
      <c r="D9" s="187">
        <f t="shared" si="0"/>
        <v>2.8246106851283419E-2</v>
      </c>
      <c r="E9" s="188">
        <f t="shared" si="1"/>
        <v>587.76420559999997</v>
      </c>
      <c r="F9" s="36">
        <f t="shared" si="2"/>
        <v>2918.3122056000002</v>
      </c>
    </row>
    <row r="10" spans="1:6" ht="20.100000000000001" customHeight="1" x14ac:dyDescent="0.25">
      <c r="A10" s="33">
        <v>6</v>
      </c>
      <c r="B10" s="22" t="str">
        <f>'Orçamento Sintético'!C36</f>
        <v>FORRO</v>
      </c>
      <c r="C10" s="8">
        <f>'Orçamento Sintético'!L36</f>
        <v>4237.8487999999998</v>
      </c>
      <c r="D10" s="187">
        <f t="shared" si="0"/>
        <v>5.1362482139129161E-2</v>
      </c>
      <c r="E10" s="188">
        <f t="shared" si="1"/>
        <v>1068.7854673599998</v>
      </c>
      <c r="F10" s="36">
        <f t="shared" si="2"/>
        <v>5306.6342673599993</v>
      </c>
    </row>
    <row r="11" spans="1:6" ht="20.100000000000001" customHeight="1" x14ac:dyDescent="0.3">
      <c r="A11" s="33">
        <v>7</v>
      </c>
      <c r="B11" s="184" t="str">
        <f>'Orçamento Sintético'!C40</f>
        <v>PINTURA</v>
      </c>
      <c r="C11" s="8">
        <f>'Orçamento Sintético'!L40</f>
        <v>3744.7020000000002</v>
      </c>
      <c r="D11" s="187">
        <f t="shared" si="0"/>
        <v>4.5385571469978181E-2</v>
      </c>
      <c r="E11" s="188">
        <f t="shared" si="1"/>
        <v>944.41384440000002</v>
      </c>
      <c r="F11" s="36">
        <f t="shared" si="2"/>
        <v>4689.1158444000002</v>
      </c>
    </row>
    <row r="12" spans="1:6" ht="20.100000000000001" customHeight="1" x14ac:dyDescent="0.3">
      <c r="A12" s="33">
        <v>8</v>
      </c>
      <c r="B12" s="184" t="str">
        <f>'Orçamento Sintético'!C47</f>
        <v>SERVIÇOS COMPLEMENTARES</v>
      </c>
      <c r="C12" s="8">
        <f>'Orçamento Sintético'!L47</f>
        <v>1475.6741999999999</v>
      </c>
      <c r="D12" s="187">
        <f t="shared" si="0"/>
        <v>1.7885085881467436E-2</v>
      </c>
      <c r="E12" s="188">
        <f t="shared" si="1"/>
        <v>372.16503323999996</v>
      </c>
      <c r="F12" s="36">
        <f t="shared" si="2"/>
        <v>1847.8392332399999</v>
      </c>
    </row>
    <row r="13" spans="1:6" s="2" customFormat="1" ht="20.100000000000001" customHeight="1" x14ac:dyDescent="0.35">
      <c r="A13" s="55"/>
      <c r="B13" s="56" t="s">
        <v>14</v>
      </c>
      <c r="C13" s="57">
        <f>SUM(C5:C12)</f>
        <v>82508.644899999985</v>
      </c>
      <c r="D13" s="191">
        <f>SUM(D5:D12)</f>
        <v>1</v>
      </c>
      <c r="E13" s="189">
        <f>SUM(E5:E12)</f>
        <v>20808.680243779996</v>
      </c>
      <c r="F13" s="190">
        <f>SUM(F5:F12)</f>
        <v>103317.32514377999</v>
      </c>
    </row>
    <row r="14" spans="1:6" s="2" customFormat="1" ht="20.100000000000001" customHeight="1" x14ac:dyDescent="0.35">
      <c r="A14" s="55"/>
      <c r="B14" s="56" t="str">
        <f>'Orçamento Sintético'!A51</f>
        <v>BDI (25,22%)</v>
      </c>
      <c r="C14" s="57">
        <f>C13*0.2522</f>
        <v>20808.680243779996</v>
      </c>
      <c r="D14" s="60"/>
      <c r="E14" s="58"/>
      <c r="F14" s="59"/>
    </row>
    <row r="15" spans="1:6" s="2" customFormat="1" ht="20.100000000000001" customHeight="1" x14ac:dyDescent="0.35">
      <c r="A15" s="55"/>
      <c r="B15" s="56" t="str">
        <f>'Orçamento Sintético'!A52</f>
        <v>TOTAL(R$)</v>
      </c>
      <c r="C15" s="57">
        <f>SUM(C13:C14)</f>
        <v>103317.32514377998</v>
      </c>
      <c r="D15" s="60"/>
      <c r="E15" s="58"/>
      <c r="F15" s="59"/>
    </row>
    <row r="16" spans="1:6" x14ac:dyDescent="0.25">
      <c r="A16" s="205"/>
      <c r="B16" s="206"/>
      <c r="C16" s="206"/>
      <c r="D16" s="207"/>
      <c r="E16" s="208"/>
      <c r="F16" s="209"/>
    </row>
    <row r="17" spans="1:6" x14ac:dyDescent="0.25">
      <c r="A17" s="23"/>
      <c r="B17" s="18"/>
      <c r="C17" s="18"/>
      <c r="D17" s="19"/>
      <c r="E17" s="20"/>
      <c r="F17" s="37"/>
    </row>
    <row r="18" spans="1:6" x14ac:dyDescent="0.25">
      <c r="A18" s="23"/>
      <c r="B18" s="38"/>
      <c r="C18" s="38"/>
      <c r="D18" s="9"/>
      <c r="E18" s="10"/>
      <c r="F18" s="34"/>
    </row>
    <row r="19" spans="1:6" ht="14.25" x14ac:dyDescent="0.25">
      <c r="A19" s="23"/>
      <c r="B19" s="18"/>
      <c r="C19" s="18"/>
      <c r="D19" s="298"/>
      <c r="E19" s="298"/>
      <c r="F19" s="299"/>
    </row>
    <row r="20" spans="1:6" ht="14.25" x14ac:dyDescent="0.25">
      <c r="A20" s="23"/>
      <c r="B20" s="18"/>
      <c r="C20" s="18"/>
      <c r="D20" s="296"/>
      <c r="E20" s="296"/>
      <c r="F20" s="297"/>
    </row>
    <row r="21" spans="1:6" ht="13.5" thickBot="1" x14ac:dyDescent="0.3">
      <c r="A21" s="25"/>
      <c r="B21" s="27"/>
      <c r="C21" s="27"/>
      <c r="D21" s="28"/>
      <c r="E21" s="29"/>
      <c r="F21" s="39"/>
    </row>
  </sheetData>
  <mergeCells count="3">
    <mergeCell ref="D20:F20"/>
    <mergeCell ref="D19:F19"/>
    <mergeCell ref="A1:F1"/>
  </mergeCells>
  <phoneticPr fontId="5" type="noConversion"/>
  <pageMargins left="0.98425196850393704" right="0.39370078740157483" top="0.98425196850393704" bottom="0.98425196850393704" header="0.51181102362204722" footer="0.51181102362204722"/>
  <pageSetup paperSize="9" orientation="landscape" r:id="rId1"/>
  <headerFooter alignWithMargins="0">
    <oddFooter>&amp;CPágina &amp;P de &amp;N</oddFooter>
  </headerFooter>
  <ignoredErrors>
    <ignoredError sqref="D14:G15 E13:G1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view="pageBreakPreview" topLeftCell="A13" zoomScale="85" zoomScaleNormal="70" zoomScaleSheetLayoutView="85" workbookViewId="0">
      <selection activeCell="A33" sqref="A33"/>
    </sheetView>
  </sheetViews>
  <sheetFormatPr defaultRowHeight="12.75" x14ac:dyDescent="0.25"/>
  <cols>
    <col min="1" max="1" width="9.7109375" style="3" customWidth="1"/>
    <col min="2" max="2" width="17.7109375" style="3" bestFit="1" customWidth="1"/>
    <col min="3" max="3" width="75.42578125" style="168" customWidth="1"/>
    <col min="4" max="4" width="9.28515625" style="6" hidden="1" customWidth="1"/>
    <col min="5" max="5" width="11.5703125" style="6" hidden="1" customWidth="1"/>
    <col min="6" max="6" width="13.5703125" style="21" hidden="1" customWidth="1"/>
    <col min="7" max="7" width="15.85546875" style="5" hidden="1" customWidth="1"/>
    <col min="8" max="8" width="30.5703125" style="1" hidden="1" customWidth="1"/>
    <col min="9" max="9" width="10.28515625" style="1" customWidth="1"/>
    <col min="10" max="10" width="14.42578125" style="1" customWidth="1"/>
    <col min="11" max="11" width="13.42578125" style="1" customWidth="1"/>
    <col min="12" max="12" width="14.140625" style="1" customWidth="1"/>
    <col min="13" max="13" width="13.7109375" style="1" customWidth="1"/>
    <col min="14" max="14" width="30.5703125" style="1" customWidth="1"/>
    <col min="15" max="15" width="9.140625" style="1"/>
    <col min="16" max="16" width="13.5703125" style="21" hidden="1" customWidth="1"/>
    <col min="17" max="16384" width="9.140625" style="1"/>
  </cols>
  <sheetData>
    <row r="1" spans="1:16" ht="22.5" customHeight="1" thickBot="1" x14ac:dyDescent="0.3">
      <c r="A1" s="24"/>
      <c r="B1" s="24"/>
      <c r="C1" s="165"/>
      <c r="D1" s="20"/>
      <c r="E1" s="20"/>
      <c r="G1" s="19"/>
    </row>
    <row r="2" spans="1:16" ht="22.5" customHeight="1" thickBot="1" x14ac:dyDescent="0.3">
      <c r="A2" s="305" t="s">
        <v>46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7"/>
    </row>
    <row r="3" spans="1:16" ht="22.5" customHeight="1" x14ac:dyDescent="0.25">
      <c r="A3" s="308" t="s">
        <v>92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10"/>
    </row>
    <row r="4" spans="1:16" ht="22.5" customHeight="1" thickBot="1" x14ac:dyDescent="0.3">
      <c r="A4" s="118"/>
      <c r="B4" s="164"/>
      <c r="C4" s="166"/>
      <c r="D4" s="119"/>
      <c r="E4" s="120"/>
      <c r="F4" s="120"/>
      <c r="G4" s="120"/>
      <c r="H4" s="120"/>
      <c r="I4" s="120"/>
      <c r="J4" s="311" t="s">
        <v>216</v>
      </c>
      <c r="K4" s="311"/>
      <c r="L4" s="312"/>
    </row>
    <row r="5" spans="1:16" ht="44.25" customHeight="1" x14ac:dyDescent="0.25">
      <c r="A5" s="143" t="s">
        <v>0</v>
      </c>
      <c r="B5" s="144" t="s">
        <v>49</v>
      </c>
      <c r="C5" s="145" t="s">
        <v>1</v>
      </c>
      <c r="D5" s="146" t="s">
        <v>25</v>
      </c>
      <c r="E5" s="146" t="s">
        <v>3</v>
      </c>
      <c r="F5" s="147" t="s">
        <v>21</v>
      </c>
      <c r="G5" s="148" t="s">
        <v>8</v>
      </c>
      <c r="H5" s="149"/>
      <c r="I5" s="150" t="s">
        <v>25</v>
      </c>
      <c r="J5" s="151" t="s">
        <v>38</v>
      </c>
      <c r="K5" s="151" t="s">
        <v>47</v>
      </c>
      <c r="L5" s="152" t="s">
        <v>48</v>
      </c>
      <c r="P5" s="74" t="s">
        <v>21</v>
      </c>
    </row>
    <row r="6" spans="1:16" s="17" customFormat="1" ht="16.5" x14ac:dyDescent="0.2">
      <c r="A6" s="153">
        <v>1</v>
      </c>
      <c r="B6" s="173"/>
      <c r="C6" s="134" t="s">
        <v>54</v>
      </c>
      <c r="D6" s="90"/>
      <c r="E6" s="91"/>
      <c r="F6" s="91"/>
      <c r="G6" s="92">
        <f>SUM(G15:G24)</f>
        <v>0</v>
      </c>
      <c r="H6" s="93"/>
      <c r="I6" s="142"/>
      <c r="J6" s="95"/>
      <c r="K6" s="95"/>
      <c r="L6" s="117">
        <f>SUM(L7:L13)</f>
        <v>10577.655199999999</v>
      </c>
      <c r="P6" s="66"/>
    </row>
    <row r="7" spans="1:16" s="17" customFormat="1" ht="25.5" x14ac:dyDescent="0.2">
      <c r="A7" s="178" t="s">
        <v>97</v>
      </c>
      <c r="B7" s="171" t="s">
        <v>95</v>
      </c>
      <c r="C7" s="199" t="s">
        <v>200</v>
      </c>
      <c r="D7" s="174"/>
      <c r="E7" s="175"/>
      <c r="F7" s="175"/>
      <c r="G7" s="176"/>
      <c r="H7" s="177"/>
      <c r="I7" s="99" t="s">
        <v>4</v>
      </c>
      <c r="J7" s="179">
        <v>272.24</v>
      </c>
      <c r="K7" s="180">
        <v>28.41</v>
      </c>
      <c r="L7" s="162">
        <f>J7*K7</f>
        <v>7734.3384000000005</v>
      </c>
      <c r="P7" s="66"/>
    </row>
    <row r="8" spans="1:16" s="17" customFormat="1" ht="16.5" x14ac:dyDescent="0.2">
      <c r="A8" s="178" t="s">
        <v>99</v>
      </c>
      <c r="B8" s="274" t="s">
        <v>98</v>
      </c>
      <c r="C8" s="199" t="s">
        <v>201</v>
      </c>
      <c r="D8" s="174"/>
      <c r="E8" s="175"/>
      <c r="F8" s="175"/>
      <c r="G8" s="176"/>
      <c r="H8" s="177"/>
      <c r="I8" s="99" t="s">
        <v>20</v>
      </c>
      <c r="J8" s="179">
        <v>1.1200000000000001</v>
      </c>
      <c r="K8" s="180">
        <v>30.63</v>
      </c>
      <c r="L8" s="162">
        <f t="shared" ref="L8:L48" si="0">J8*K8</f>
        <v>34.305600000000005</v>
      </c>
      <c r="P8" s="66"/>
    </row>
    <row r="9" spans="1:16" s="17" customFormat="1" ht="16.5" x14ac:dyDescent="0.2">
      <c r="A9" s="178" t="s">
        <v>80</v>
      </c>
      <c r="B9" s="171" t="s">
        <v>66</v>
      </c>
      <c r="C9" s="199" t="s">
        <v>85</v>
      </c>
      <c r="D9" s="174"/>
      <c r="E9" s="175"/>
      <c r="F9" s="175"/>
      <c r="G9" s="176"/>
      <c r="H9" s="177"/>
      <c r="I9" s="99" t="s">
        <v>4</v>
      </c>
      <c r="J9" s="179">
        <v>50.24</v>
      </c>
      <c r="K9" s="180">
        <v>4.7699999999999996</v>
      </c>
      <c r="L9" s="162">
        <f t="shared" si="0"/>
        <v>239.64479999999998</v>
      </c>
      <c r="P9" s="66"/>
    </row>
    <row r="10" spans="1:16" s="17" customFormat="1" ht="16.5" x14ac:dyDescent="0.2">
      <c r="A10" s="178" t="s">
        <v>81</v>
      </c>
      <c r="B10" s="171" t="s">
        <v>104</v>
      </c>
      <c r="C10" s="199" t="s">
        <v>105</v>
      </c>
      <c r="D10" s="174"/>
      <c r="E10" s="175"/>
      <c r="F10" s="175"/>
      <c r="G10" s="176"/>
      <c r="H10" s="177"/>
      <c r="I10" s="99" t="s">
        <v>4</v>
      </c>
      <c r="J10" s="179">
        <v>50.24</v>
      </c>
      <c r="K10" s="180">
        <v>17.86</v>
      </c>
      <c r="L10" s="162">
        <f t="shared" si="0"/>
        <v>897.28639999999996</v>
      </c>
      <c r="P10" s="66"/>
    </row>
    <row r="11" spans="1:16" s="17" customFormat="1" ht="16.5" x14ac:dyDescent="0.2">
      <c r="A11" s="178" t="s">
        <v>82</v>
      </c>
      <c r="B11" s="274" t="s">
        <v>117</v>
      </c>
      <c r="C11" s="199" t="s">
        <v>202</v>
      </c>
      <c r="D11" s="174"/>
      <c r="E11" s="175"/>
      <c r="F11" s="175"/>
      <c r="G11" s="176"/>
      <c r="H11" s="177"/>
      <c r="I11" s="99" t="s">
        <v>4</v>
      </c>
      <c r="J11" s="179">
        <v>44.28</v>
      </c>
      <c r="K11" s="180">
        <v>2.69</v>
      </c>
      <c r="L11" s="162">
        <f t="shared" ref="L11:L13" si="1">J11*K11</f>
        <v>119.11320000000001</v>
      </c>
      <c r="P11" s="66"/>
    </row>
    <row r="12" spans="1:16" s="17" customFormat="1" ht="16.5" x14ac:dyDescent="0.2">
      <c r="A12" s="178" t="s">
        <v>125</v>
      </c>
      <c r="B12" s="171" t="s">
        <v>127</v>
      </c>
      <c r="C12" s="199" t="s">
        <v>126</v>
      </c>
      <c r="D12" s="174"/>
      <c r="E12" s="175"/>
      <c r="F12" s="175"/>
      <c r="G12" s="176"/>
      <c r="H12" s="177"/>
      <c r="I12" s="99" t="s">
        <v>4</v>
      </c>
      <c r="J12" s="179">
        <v>22</v>
      </c>
      <c r="K12" s="180">
        <v>13.71</v>
      </c>
      <c r="L12" s="162">
        <f t="shared" si="1"/>
        <v>301.62</v>
      </c>
      <c r="P12" s="66"/>
    </row>
    <row r="13" spans="1:16" s="17" customFormat="1" ht="16.5" x14ac:dyDescent="0.2">
      <c r="A13" s="178" t="s">
        <v>161</v>
      </c>
      <c r="B13" s="275" t="s">
        <v>162</v>
      </c>
      <c r="C13" s="199" t="s">
        <v>163</v>
      </c>
      <c r="D13" s="174"/>
      <c r="E13" s="175"/>
      <c r="F13" s="175"/>
      <c r="G13" s="176"/>
      <c r="H13" s="177"/>
      <c r="I13" s="99" t="s">
        <v>4</v>
      </c>
      <c r="J13" s="179">
        <v>62.04</v>
      </c>
      <c r="K13" s="180">
        <v>20.170000000000002</v>
      </c>
      <c r="L13" s="162">
        <f t="shared" si="1"/>
        <v>1251.3468</v>
      </c>
      <c r="P13" s="66"/>
    </row>
    <row r="14" spans="1:16" s="17" customFormat="1" ht="16.5" x14ac:dyDescent="0.2">
      <c r="A14" s="153">
        <v>2</v>
      </c>
      <c r="B14" s="173"/>
      <c r="C14" s="200" t="s">
        <v>60</v>
      </c>
      <c r="D14" s="90"/>
      <c r="E14" s="91"/>
      <c r="F14" s="91"/>
      <c r="G14" s="92" t="e">
        <f>SUM(G25:G26)</f>
        <v>#REF!</v>
      </c>
      <c r="H14" s="93"/>
      <c r="I14" s="142"/>
      <c r="J14" s="95"/>
      <c r="K14" s="95"/>
      <c r="L14" s="117">
        <f>SUM(L15:L24)</f>
        <v>37562.227199999994</v>
      </c>
      <c r="P14" s="66"/>
    </row>
    <row r="15" spans="1:16" s="67" customFormat="1" ht="38.25" x14ac:dyDescent="0.2">
      <c r="A15" s="97" t="s">
        <v>18</v>
      </c>
      <c r="B15" s="274" t="s">
        <v>112</v>
      </c>
      <c r="C15" s="201" t="s">
        <v>203</v>
      </c>
      <c r="D15" s="215"/>
      <c r="E15" s="216"/>
      <c r="F15" s="217"/>
      <c r="G15" s="218"/>
      <c r="H15" s="219"/>
      <c r="I15" s="99" t="s">
        <v>4</v>
      </c>
      <c r="J15" s="75">
        <v>43.16</v>
      </c>
      <c r="K15" s="75">
        <v>43.9</v>
      </c>
      <c r="L15" s="162">
        <f t="shared" si="0"/>
        <v>1894.7239999999997</v>
      </c>
      <c r="M15" s="77"/>
      <c r="P15" s="63"/>
    </row>
    <row r="16" spans="1:16" s="67" customFormat="1" ht="15" x14ac:dyDescent="0.2">
      <c r="A16" s="97" t="s">
        <v>52</v>
      </c>
      <c r="B16" s="275" t="s">
        <v>110</v>
      </c>
      <c r="C16" s="201" t="s">
        <v>111</v>
      </c>
      <c r="D16" s="78"/>
      <c r="E16" s="81"/>
      <c r="F16" s="76"/>
      <c r="G16" s="79"/>
      <c r="H16" s="98"/>
      <c r="I16" s="99" t="s">
        <v>5</v>
      </c>
      <c r="J16" s="75">
        <v>59.4</v>
      </c>
      <c r="K16" s="75">
        <v>9.15</v>
      </c>
      <c r="L16" s="162">
        <f t="shared" si="0"/>
        <v>543.51</v>
      </c>
      <c r="M16" s="77"/>
      <c r="P16" s="63"/>
    </row>
    <row r="17" spans="1:16" s="67" customFormat="1" ht="25.5" x14ac:dyDescent="0.2">
      <c r="A17" s="97" t="s">
        <v>53</v>
      </c>
      <c r="B17" s="171" t="s">
        <v>68</v>
      </c>
      <c r="C17" s="201" t="s">
        <v>67</v>
      </c>
      <c r="D17" s="78"/>
      <c r="E17" s="81"/>
      <c r="F17" s="76"/>
      <c r="G17" s="79"/>
      <c r="H17" s="98"/>
      <c r="I17" s="99" t="s">
        <v>4</v>
      </c>
      <c r="J17" s="75">
        <v>272.24</v>
      </c>
      <c r="K17" s="181">
        <v>15.27</v>
      </c>
      <c r="L17" s="162">
        <f t="shared" si="0"/>
        <v>4157.1048000000001</v>
      </c>
      <c r="M17" s="77"/>
      <c r="P17" s="63"/>
    </row>
    <row r="18" spans="1:16" s="67" customFormat="1" ht="25.5" x14ac:dyDescent="0.2">
      <c r="A18" s="97" t="s">
        <v>124</v>
      </c>
      <c r="B18" s="274" t="s">
        <v>123</v>
      </c>
      <c r="C18" s="201" t="s">
        <v>204</v>
      </c>
      <c r="D18" s="78"/>
      <c r="E18" s="81"/>
      <c r="F18" s="76"/>
      <c r="G18" s="79"/>
      <c r="H18" s="98"/>
      <c r="I18" s="99" t="s">
        <v>5</v>
      </c>
      <c r="J18" s="75">
        <v>88</v>
      </c>
      <c r="K18" s="181">
        <v>19.89</v>
      </c>
      <c r="L18" s="162">
        <f t="shared" si="0"/>
        <v>1750.3200000000002</v>
      </c>
      <c r="M18" s="77"/>
      <c r="P18" s="63"/>
    </row>
    <row r="19" spans="1:16" s="67" customFormat="1" ht="15" x14ac:dyDescent="0.2">
      <c r="A19" s="97" t="s">
        <v>156</v>
      </c>
      <c r="B19" s="274" t="s">
        <v>155</v>
      </c>
      <c r="C19" s="201" t="s">
        <v>205</v>
      </c>
      <c r="D19" s="78"/>
      <c r="E19" s="81"/>
      <c r="F19" s="76"/>
      <c r="G19" s="79"/>
      <c r="H19" s="98"/>
      <c r="I19" s="99" t="s">
        <v>154</v>
      </c>
      <c r="J19" s="75">
        <v>4</v>
      </c>
      <c r="K19" s="181">
        <v>67.680000000000007</v>
      </c>
      <c r="L19" s="162">
        <f t="shared" ref="L19:L24" si="2">J19*K19</f>
        <v>270.72000000000003</v>
      </c>
      <c r="M19" s="77"/>
      <c r="P19" s="63"/>
    </row>
    <row r="20" spans="1:16" s="67" customFormat="1" ht="25.5" x14ac:dyDescent="0.2">
      <c r="A20" s="97" t="s">
        <v>164</v>
      </c>
      <c r="B20" s="171" t="s">
        <v>169</v>
      </c>
      <c r="C20" s="201" t="s">
        <v>215</v>
      </c>
      <c r="D20" s="78"/>
      <c r="E20" s="81"/>
      <c r="F20" s="76"/>
      <c r="G20" s="79"/>
      <c r="H20" s="98"/>
      <c r="I20" s="99" t="s">
        <v>4</v>
      </c>
      <c r="J20" s="75">
        <v>15.36</v>
      </c>
      <c r="K20" s="181">
        <v>593.96</v>
      </c>
      <c r="L20" s="162">
        <f t="shared" si="2"/>
        <v>9123.2255999999998</v>
      </c>
      <c r="M20" s="77"/>
      <c r="P20" s="63"/>
    </row>
    <row r="21" spans="1:16" s="67" customFormat="1" ht="15" x14ac:dyDescent="0.2">
      <c r="A21" s="97" t="s">
        <v>165</v>
      </c>
      <c r="B21" s="275" t="s">
        <v>171</v>
      </c>
      <c r="C21" s="201" t="s">
        <v>177</v>
      </c>
      <c r="D21" s="78"/>
      <c r="E21" s="81"/>
      <c r="F21" s="76"/>
      <c r="G21" s="79"/>
      <c r="H21" s="98"/>
      <c r="I21" s="99" t="s">
        <v>172</v>
      </c>
      <c r="J21" s="75">
        <v>485.76</v>
      </c>
      <c r="K21" s="181">
        <v>9.6999999999999993</v>
      </c>
      <c r="L21" s="162">
        <f t="shared" si="2"/>
        <v>4711.8719999999994</v>
      </c>
      <c r="M21" s="77"/>
      <c r="P21" s="63"/>
    </row>
    <row r="22" spans="1:16" s="67" customFormat="1" ht="15" x14ac:dyDescent="0.2">
      <c r="A22" s="97" t="s">
        <v>166</v>
      </c>
      <c r="B22" s="275" t="s">
        <v>173</v>
      </c>
      <c r="C22" s="201" t="s">
        <v>178</v>
      </c>
      <c r="D22" s="78"/>
      <c r="E22" s="81"/>
      <c r="F22" s="76"/>
      <c r="G22" s="79"/>
      <c r="H22" s="98"/>
      <c r="I22" s="99" t="s">
        <v>172</v>
      </c>
      <c r="J22" s="75">
        <v>946.7</v>
      </c>
      <c r="K22" s="181">
        <v>7.24</v>
      </c>
      <c r="L22" s="162">
        <f t="shared" si="2"/>
        <v>6854.1080000000002</v>
      </c>
      <c r="M22" s="77"/>
      <c r="P22" s="63"/>
    </row>
    <row r="23" spans="1:16" s="67" customFormat="1" ht="15" x14ac:dyDescent="0.2">
      <c r="A23" s="97" t="s">
        <v>167</v>
      </c>
      <c r="B23" s="171" t="s">
        <v>181</v>
      </c>
      <c r="C23" s="201" t="s">
        <v>182</v>
      </c>
      <c r="D23" s="78"/>
      <c r="E23" s="81"/>
      <c r="F23" s="76"/>
      <c r="G23" s="79"/>
      <c r="H23" s="98"/>
      <c r="I23" s="99" t="s">
        <v>4</v>
      </c>
      <c r="J23" s="75">
        <v>9.02</v>
      </c>
      <c r="K23" s="181">
        <v>53.38</v>
      </c>
      <c r="L23" s="162">
        <f t="shared" si="2"/>
        <v>481.48759999999999</v>
      </c>
      <c r="M23" s="77"/>
      <c r="P23" s="63"/>
    </row>
    <row r="24" spans="1:16" s="67" customFormat="1" ht="30" customHeight="1" x14ac:dyDescent="0.2">
      <c r="A24" s="97" t="s">
        <v>168</v>
      </c>
      <c r="B24" s="171" t="s">
        <v>192</v>
      </c>
      <c r="C24" s="201" t="s">
        <v>193</v>
      </c>
      <c r="D24" s="78"/>
      <c r="E24" s="81"/>
      <c r="F24" s="76"/>
      <c r="G24" s="79"/>
      <c r="H24" s="98"/>
      <c r="I24" s="99" t="s">
        <v>4</v>
      </c>
      <c r="J24" s="75">
        <v>55.68</v>
      </c>
      <c r="K24" s="181">
        <v>139.63999999999999</v>
      </c>
      <c r="L24" s="162">
        <f t="shared" si="2"/>
        <v>7775.1551999999992</v>
      </c>
      <c r="M24" s="77"/>
      <c r="P24" s="63"/>
    </row>
    <row r="25" spans="1:16" s="69" customFormat="1" ht="15" x14ac:dyDescent="0.3">
      <c r="A25" s="89">
        <v>3</v>
      </c>
      <c r="B25" s="170"/>
      <c r="C25" s="200" t="s">
        <v>61</v>
      </c>
      <c r="D25" s="90" t="s">
        <v>24</v>
      </c>
      <c r="E25" s="91"/>
      <c r="F25" s="91"/>
      <c r="G25" s="92" t="e">
        <f>SUM(G33:G35)</f>
        <v>#REF!</v>
      </c>
      <c r="H25" s="93"/>
      <c r="I25" s="94"/>
      <c r="J25" s="96"/>
      <c r="K25" s="96"/>
      <c r="L25" s="117">
        <f>SUM(L26:L30)</f>
        <v>20847.859100000001</v>
      </c>
      <c r="M25" s="67"/>
      <c r="N25" s="67"/>
      <c r="P25" s="62">
        <v>32.11</v>
      </c>
    </row>
    <row r="26" spans="1:16" s="69" customFormat="1" ht="33" customHeight="1" x14ac:dyDescent="0.3">
      <c r="A26" s="97" t="s">
        <v>30</v>
      </c>
      <c r="B26" s="171" t="s">
        <v>63</v>
      </c>
      <c r="C26" s="201" t="s">
        <v>62</v>
      </c>
      <c r="D26" s="78" t="s">
        <v>20</v>
      </c>
      <c r="E26" s="81">
        <v>64.55</v>
      </c>
      <c r="F26" s="76">
        <f>O26*(1-'[1]Entrada de Dados'!$B$5)</f>
        <v>0</v>
      </c>
      <c r="G26" s="79">
        <f>E26*F26</f>
        <v>0</v>
      </c>
      <c r="H26" s="98" t="s">
        <v>26</v>
      </c>
      <c r="I26" s="99" t="s">
        <v>4</v>
      </c>
      <c r="J26" s="75">
        <v>62.8</v>
      </c>
      <c r="K26" s="75">
        <v>77.319999999999993</v>
      </c>
      <c r="L26" s="162">
        <f t="shared" si="0"/>
        <v>4855.695999999999</v>
      </c>
      <c r="M26" s="73"/>
      <c r="N26" s="73"/>
      <c r="P26" s="62">
        <v>0.83</v>
      </c>
    </row>
    <row r="27" spans="1:16" s="69" customFormat="1" ht="41.25" customHeight="1" x14ac:dyDescent="0.3">
      <c r="A27" s="97" t="s">
        <v>83</v>
      </c>
      <c r="B27" s="274" t="s">
        <v>64</v>
      </c>
      <c r="C27" s="201" t="s">
        <v>206</v>
      </c>
      <c r="D27" s="78"/>
      <c r="E27" s="81"/>
      <c r="F27" s="76"/>
      <c r="G27" s="79"/>
      <c r="H27" s="98"/>
      <c r="I27" s="99" t="s">
        <v>4</v>
      </c>
      <c r="J27" s="75">
        <v>62.8</v>
      </c>
      <c r="K27" s="75">
        <v>29.11</v>
      </c>
      <c r="L27" s="162">
        <f t="shared" si="0"/>
        <v>1828.1079999999999</v>
      </c>
      <c r="M27" s="73"/>
      <c r="N27" s="73"/>
      <c r="P27" s="62"/>
    </row>
    <row r="28" spans="1:16" s="69" customFormat="1" ht="31.5" customHeight="1" x14ac:dyDescent="0.3">
      <c r="A28" s="224" t="s">
        <v>106</v>
      </c>
      <c r="B28" s="225" t="s">
        <v>108</v>
      </c>
      <c r="C28" s="201" t="s">
        <v>107</v>
      </c>
      <c r="D28" s="226"/>
      <c r="E28" s="227"/>
      <c r="F28" s="228"/>
      <c r="G28" s="229"/>
      <c r="H28" s="98"/>
      <c r="I28" s="99" t="s">
        <v>4</v>
      </c>
      <c r="J28" s="75">
        <v>160.11000000000001</v>
      </c>
      <c r="K28" s="75">
        <v>74.62</v>
      </c>
      <c r="L28" s="162">
        <f t="shared" ref="L28:L29" si="3">J28*K28</f>
        <v>11947.408200000002</v>
      </c>
      <c r="M28" s="73"/>
      <c r="N28" s="73"/>
      <c r="O28" s="69" t="s">
        <v>121</v>
      </c>
      <c r="P28" s="62"/>
    </row>
    <row r="29" spans="1:16" s="69" customFormat="1" ht="19.5" customHeight="1" x14ac:dyDescent="0.3">
      <c r="A29" s="224" t="s">
        <v>118</v>
      </c>
      <c r="B29" s="276" t="s">
        <v>120</v>
      </c>
      <c r="C29" s="201" t="s">
        <v>119</v>
      </c>
      <c r="D29" s="236"/>
      <c r="E29" s="227"/>
      <c r="F29" s="228"/>
      <c r="G29" s="229"/>
      <c r="H29" s="98"/>
      <c r="I29" s="99" t="s">
        <v>4</v>
      </c>
      <c r="J29" s="75">
        <v>222.91</v>
      </c>
      <c r="K29" s="75">
        <v>7.11</v>
      </c>
      <c r="L29" s="162">
        <f t="shared" si="3"/>
        <v>1584.8901000000001</v>
      </c>
      <c r="M29" s="73"/>
      <c r="N29" s="73"/>
      <c r="P29" s="62"/>
    </row>
    <row r="30" spans="1:16" s="69" customFormat="1" ht="20.25" customHeight="1" x14ac:dyDescent="0.3">
      <c r="A30" s="224" t="s">
        <v>184</v>
      </c>
      <c r="B30" s="276" t="s">
        <v>185</v>
      </c>
      <c r="C30" s="201" t="s">
        <v>186</v>
      </c>
      <c r="D30" s="236"/>
      <c r="E30" s="227"/>
      <c r="F30" s="228"/>
      <c r="G30" s="229"/>
      <c r="H30" s="98"/>
      <c r="I30" s="99" t="s">
        <v>4</v>
      </c>
      <c r="J30" s="75">
        <v>46.08</v>
      </c>
      <c r="K30" s="75">
        <v>13.71</v>
      </c>
      <c r="L30" s="162">
        <f t="shared" si="0"/>
        <v>631.7568</v>
      </c>
      <c r="M30" s="73"/>
      <c r="N30" s="73"/>
      <c r="P30" s="62"/>
    </row>
    <row r="31" spans="1:16" s="69" customFormat="1" ht="15.75" customHeight="1" x14ac:dyDescent="0.3">
      <c r="A31" s="89">
        <v>4</v>
      </c>
      <c r="B31" s="172"/>
      <c r="C31" s="273" t="s">
        <v>137</v>
      </c>
      <c r="D31" s="90"/>
      <c r="E31" s="91"/>
      <c r="F31" s="91"/>
      <c r="G31" s="92"/>
      <c r="H31" s="93"/>
      <c r="I31" s="94"/>
      <c r="J31" s="95"/>
      <c r="K31" s="95"/>
      <c r="L31" s="117">
        <f>SUM(L32:L32)</f>
        <v>1732.1304</v>
      </c>
      <c r="M31" s="73"/>
      <c r="N31" s="73"/>
      <c r="P31" s="62"/>
    </row>
    <row r="32" spans="1:16" s="69" customFormat="1" ht="37.5" customHeight="1" x14ac:dyDescent="0.3">
      <c r="A32" s="224" t="s">
        <v>131</v>
      </c>
      <c r="B32" s="276" t="s">
        <v>141</v>
      </c>
      <c r="C32" s="201" t="s">
        <v>207</v>
      </c>
      <c r="D32" s="236"/>
      <c r="E32" s="227"/>
      <c r="F32" s="228"/>
      <c r="G32" s="229"/>
      <c r="H32" s="98"/>
      <c r="I32" s="99" t="s">
        <v>4</v>
      </c>
      <c r="J32" s="75">
        <v>76.44</v>
      </c>
      <c r="K32" s="75">
        <v>22.66</v>
      </c>
      <c r="L32" s="162">
        <f t="shared" ref="L32" si="4">J32*K32</f>
        <v>1732.1304</v>
      </c>
      <c r="M32" s="73"/>
      <c r="N32" s="73"/>
      <c r="P32" s="62"/>
    </row>
    <row r="33" spans="1:16" s="17" customFormat="1" ht="15" x14ac:dyDescent="0.25">
      <c r="A33" s="89">
        <v>5</v>
      </c>
      <c r="B33" s="172"/>
      <c r="C33" s="202" t="s">
        <v>65</v>
      </c>
      <c r="D33" s="90" t="s">
        <v>20</v>
      </c>
      <c r="E33" s="91" t="e">
        <f>1.2*#REF!</f>
        <v>#REF!</v>
      </c>
      <c r="F33" s="91">
        <f>O33*(1-'[1]Entrada de Dados'!$B$5)</f>
        <v>0</v>
      </c>
      <c r="G33" s="92" t="e">
        <f>E33*F33</f>
        <v>#REF!</v>
      </c>
      <c r="H33" s="93">
        <v>72888</v>
      </c>
      <c r="I33" s="94"/>
      <c r="J33" s="95"/>
      <c r="K33" s="95"/>
      <c r="L33" s="117">
        <f>SUM(L34:L35)</f>
        <v>2330.5480000000002</v>
      </c>
      <c r="M33" s="7"/>
      <c r="N33" s="7"/>
      <c r="P33" s="68"/>
    </row>
    <row r="34" spans="1:16" s="69" customFormat="1" ht="29.25" customHeight="1" x14ac:dyDescent="0.2">
      <c r="A34" s="97" t="s">
        <v>6</v>
      </c>
      <c r="B34" s="274" t="s">
        <v>132</v>
      </c>
      <c r="C34" s="201" t="s">
        <v>208</v>
      </c>
      <c r="D34" s="101"/>
      <c r="E34" s="81"/>
      <c r="F34" s="76"/>
      <c r="G34" s="79"/>
      <c r="H34" s="102"/>
      <c r="I34" s="99" t="s">
        <v>20</v>
      </c>
      <c r="J34" s="75">
        <v>0.88</v>
      </c>
      <c r="K34" s="75">
        <v>353.1</v>
      </c>
      <c r="L34" s="162">
        <f t="shared" si="0"/>
        <v>310.72800000000001</v>
      </c>
      <c r="M34" s="67"/>
      <c r="N34" s="67"/>
      <c r="P34" s="63"/>
    </row>
    <row r="35" spans="1:16" s="69" customFormat="1" ht="27" customHeight="1" x14ac:dyDescent="0.2">
      <c r="A35" s="97" t="s">
        <v>37</v>
      </c>
      <c r="B35" s="274" t="s">
        <v>130</v>
      </c>
      <c r="C35" s="201" t="s">
        <v>129</v>
      </c>
      <c r="D35" s="101"/>
      <c r="E35" s="81"/>
      <c r="F35" s="76"/>
      <c r="G35" s="79"/>
      <c r="H35" s="102"/>
      <c r="I35" s="99" t="s">
        <v>4</v>
      </c>
      <c r="J35" s="75">
        <v>22</v>
      </c>
      <c r="K35" s="75">
        <v>91.81</v>
      </c>
      <c r="L35" s="162">
        <f t="shared" ref="L35" si="5">J35*K35</f>
        <v>2019.8200000000002</v>
      </c>
      <c r="M35" s="67"/>
      <c r="N35" s="67"/>
      <c r="P35" s="63"/>
    </row>
    <row r="36" spans="1:16" ht="15" x14ac:dyDescent="0.25">
      <c r="A36" s="89">
        <v>6</v>
      </c>
      <c r="B36" s="172"/>
      <c r="C36" s="202" t="s">
        <v>70</v>
      </c>
      <c r="D36" s="90" t="s">
        <v>4</v>
      </c>
      <c r="E36" s="91">
        <v>7.15</v>
      </c>
      <c r="F36" s="91">
        <f>O36*(1-'[1]Entrada de Dados'!$B$5)</f>
        <v>0</v>
      </c>
      <c r="G36" s="92">
        <f>E36*F36</f>
        <v>0</v>
      </c>
      <c r="H36" s="93"/>
      <c r="I36" s="94"/>
      <c r="J36" s="95"/>
      <c r="K36" s="95"/>
      <c r="L36" s="117">
        <f>SUM(L37:L39)</f>
        <v>4237.8487999999998</v>
      </c>
      <c r="M36" s="67"/>
      <c r="N36" s="67"/>
      <c r="P36" s="63">
        <v>92.8</v>
      </c>
    </row>
    <row r="37" spans="1:16" ht="15" x14ac:dyDescent="0.3">
      <c r="A37" s="154" t="s">
        <v>17</v>
      </c>
      <c r="B37" s="171" t="s">
        <v>72</v>
      </c>
      <c r="C37" s="203" t="s">
        <v>71</v>
      </c>
      <c r="D37" s="155" t="s">
        <v>4</v>
      </c>
      <c r="E37" s="156">
        <v>532.01</v>
      </c>
      <c r="F37" s="157">
        <v>37.080440000000003</v>
      </c>
      <c r="G37" s="158">
        <v>19727.164884400001</v>
      </c>
      <c r="H37" s="159"/>
      <c r="I37" s="160" t="s">
        <v>5</v>
      </c>
      <c r="J37" s="161">
        <v>50</v>
      </c>
      <c r="K37" s="75">
        <v>11.11</v>
      </c>
      <c r="L37" s="162">
        <f t="shared" si="0"/>
        <v>555.5</v>
      </c>
      <c r="M37" s="7"/>
      <c r="N37" s="7"/>
      <c r="P37" s="62">
        <v>42.92</v>
      </c>
    </row>
    <row r="38" spans="1:16" ht="15" x14ac:dyDescent="0.3">
      <c r="A38" s="154" t="s">
        <v>19</v>
      </c>
      <c r="B38" s="171" t="s">
        <v>74</v>
      </c>
      <c r="C38" s="203" t="s">
        <v>73</v>
      </c>
      <c r="D38" s="155" t="s">
        <v>4</v>
      </c>
      <c r="E38" s="156">
        <v>4.8600000000000003</v>
      </c>
      <c r="F38" s="157">
        <v>519.0548</v>
      </c>
      <c r="G38" s="158">
        <v>2522.6063280000003</v>
      </c>
      <c r="H38" s="163" t="s">
        <v>29</v>
      </c>
      <c r="I38" s="99" t="s">
        <v>4</v>
      </c>
      <c r="J38" s="161">
        <v>44.28</v>
      </c>
      <c r="K38" s="75">
        <v>32.799999999999997</v>
      </c>
      <c r="L38" s="162">
        <f t="shared" ref="L38" si="6">J38*K38</f>
        <v>1452.384</v>
      </c>
      <c r="M38" s="7"/>
      <c r="N38" s="7"/>
      <c r="P38" s="62"/>
    </row>
    <row r="39" spans="1:16" ht="27" customHeight="1" x14ac:dyDescent="0.3">
      <c r="A39" s="154" t="s">
        <v>188</v>
      </c>
      <c r="B39" s="171" t="s">
        <v>189</v>
      </c>
      <c r="C39" s="203" t="s">
        <v>190</v>
      </c>
      <c r="D39" s="155" t="s">
        <v>4</v>
      </c>
      <c r="E39" s="156">
        <v>4.8600000000000003</v>
      </c>
      <c r="F39" s="157">
        <v>519.0548</v>
      </c>
      <c r="G39" s="158">
        <v>2522.6063280000003</v>
      </c>
      <c r="H39" s="163" t="s">
        <v>29</v>
      </c>
      <c r="I39" s="99" t="s">
        <v>4</v>
      </c>
      <c r="J39" s="161">
        <v>32.64</v>
      </c>
      <c r="K39" s="75">
        <v>68.319999999999993</v>
      </c>
      <c r="L39" s="162">
        <f t="shared" si="0"/>
        <v>2229.9647999999997</v>
      </c>
      <c r="M39" s="61"/>
      <c r="N39" s="61"/>
      <c r="P39" s="62">
        <v>10.89</v>
      </c>
    </row>
    <row r="40" spans="1:16" ht="15" x14ac:dyDescent="0.3">
      <c r="A40" s="89">
        <v>7</v>
      </c>
      <c r="B40" s="170"/>
      <c r="C40" s="200" t="s">
        <v>2</v>
      </c>
      <c r="D40" s="90" t="s">
        <v>32</v>
      </c>
      <c r="E40" s="91">
        <f>177*14</f>
        <v>2478</v>
      </c>
      <c r="F40" s="91">
        <f>O40*(1-'[1]Entrada de Dados'!$B$5)</f>
        <v>0</v>
      </c>
      <c r="G40" s="92">
        <f t="shared" ref="G40:G48" si="7">E40*F40</f>
        <v>0</v>
      </c>
      <c r="H40" s="93" t="s">
        <v>35</v>
      </c>
      <c r="I40" s="94"/>
      <c r="J40" s="95"/>
      <c r="K40" s="95"/>
      <c r="L40" s="117">
        <f>SUM(L41:L46)</f>
        <v>3744.7020000000002</v>
      </c>
      <c r="M40" s="67"/>
      <c r="N40" s="67"/>
      <c r="P40" s="62">
        <v>2.88</v>
      </c>
    </row>
    <row r="41" spans="1:16" ht="15" x14ac:dyDescent="0.3">
      <c r="A41" s="97" t="s">
        <v>7</v>
      </c>
      <c r="B41" s="274" t="s">
        <v>76</v>
      </c>
      <c r="C41" s="204" t="s">
        <v>209</v>
      </c>
      <c r="D41" s="80" t="s">
        <v>34</v>
      </c>
      <c r="E41" s="81">
        <v>177</v>
      </c>
      <c r="F41" s="76">
        <f>O41*(1-'[1]Entrada de Dados'!$B$5)</f>
        <v>0</v>
      </c>
      <c r="G41" s="103">
        <f t="shared" ref="G41:G43" si="8">E41*F41</f>
        <v>0</v>
      </c>
      <c r="H41" s="104" t="s">
        <v>33</v>
      </c>
      <c r="I41" s="99" t="s">
        <v>4</v>
      </c>
      <c r="J41" s="75">
        <v>76.92</v>
      </c>
      <c r="K41" s="75">
        <v>2.2599999999999998</v>
      </c>
      <c r="L41" s="162">
        <f t="shared" ref="L41:L43" si="9">J41*K41</f>
        <v>173.83919999999998</v>
      </c>
      <c r="M41" s="67"/>
      <c r="N41" s="67"/>
      <c r="P41" s="62"/>
    </row>
    <row r="42" spans="1:16" ht="21.75" customHeight="1" x14ac:dyDescent="0.3">
      <c r="A42" s="97" t="s">
        <v>138</v>
      </c>
      <c r="B42" s="274" t="s">
        <v>77</v>
      </c>
      <c r="C42" s="249" t="s">
        <v>210</v>
      </c>
      <c r="D42" s="80" t="s">
        <v>31</v>
      </c>
      <c r="E42" s="81">
        <v>30</v>
      </c>
      <c r="F42" s="76">
        <f>O42*(1-'[1]Entrada de Dados'!$B$5)</f>
        <v>0</v>
      </c>
      <c r="G42" s="103">
        <f t="shared" si="8"/>
        <v>0</v>
      </c>
      <c r="H42" s="104" t="s">
        <v>36</v>
      </c>
      <c r="I42" s="99" t="s">
        <v>4</v>
      </c>
      <c r="J42" s="75">
        <v>76.92</v>
      </c>
      <c r="K42" s="75">
        <v>15.3</v>
      </c>
      <c r="L42" s="162">
        <f t="shared" si="9"/>
        <v>1176.876</v>
      </c>
      <c r="M42" s="67"/>
      <c r="N42" s="67"/>
      <c r="P42" s="62"/>
    </row>
    <row r="43" spans="1:16" ht="15" x14ac:dyDescent="0.3">
      <c r="A43" s="97" t="s">
        <v>139</v>
      </c>
      <c r="B43" s="274" t="s">
        <v>79</v>
      </c>
      <c r="C43" s="212" t="s">
        <v>211</v>
      </c>
      <c r="D43" s="80" t="s">
        <v>4</v>
      </c>
      <c r="E43" s="81">
        <v>4.32</v>
      </c>
      <c r="F43" s="76">
        <f>O43*(1-'[1]Entrada de Dados'!$B$5)</f>
        <v>0</v>
      </c>
      <c r="G43" s="103">
        <f t="shared" si="8"/>
        <v>0</v>
      </c>
      <c r="H43" s="98" t="s">
        <v>28</v>
      </c>
      <c r="I43" s="99" t="s">
        <v>4</v>
      </c>
      <c r="J43" s="75">
        <v>76.92</v>
      </c>
      <c r="K43" s="75">
        <v>10.91</v>
      </c>
      <c r="L43" s="162">
        <f t="shared" si="9"/>
        <v>839.19720000000007</v>
      </c>
      <c r="M43" s="67"/>
      <c r="N43" s="67"/>
      <c r="P43" s="62"/>
    </row>
    <row r="44" spans="1:16" ht="18" customHeight="1" x14ac:dyDescent="0.25">
      <c r="A44" s="97" t="s">
        <v>144</v>
      </c>
      <c r="B44" s="274" t="s">
        <v>148</v>
      </c>
      <c r="C44" s="212" t="s">
        <v>212</v>
      </c>
      <c r="D44" s="80" t="s">
        <v>34</v>
      </c>
      <c r="E44" s="81">
        <v>177</v>
      </c>
      <c r="F44" s="76">
        <f>O44*(1-'[1]Entrada de Dados'!$B$5)</f>
        <v>0</v>
      </c>
      <c r="G44" s="103">
        <f t="shared" si="7"/>
        <v>0</v>
      </c>
      <c r="H44" s="104" t="s">
        <v>33</v>
      </c>
      <c r="I44" s="99" t="s">
        <v>4</v>
      </c>
      <c r="J44" s="75">
        <v>76.44</v>
      </c>
      <c r="K44" s="75">
        <v>2.08</v>
      </c>
      <c r="L44" s="162">
        <f t="shared" si="0"/>
        <v>158.99520000000001</v>
      </c>
      <c r="M44" s="67"/>
      <c r="N44" s="67"/>
      <c r="P44" s="64">
        <v>18.41</v>
      </c>
    </row>
    <row r="45" spans="1:16" ht="20.25" customHeight="1" x14ac:dyDescent="0.25">
      <c r="A45" s="97" t="s">
        <v>145</v>
      </c>
      <c r="B45" s="274" t="s">
        <v>150</v>
      </c>
      <c r="C45" s="212" t="s">
        <v>213</v>
      </c>
      <c r="D45" s="80" t="s">
        <v>31</v>
      </c>
      <c r="E45" s="81">
        <v>30</v>
      </c>
      <c r="F45" s="76">
        <f>O45*(1-'[1]Entrada de Dados'!$B$5)</f>
        <v>0</v>
      </c>
      <c r="G45" s="103">
        <f t="shared" si="7"/>
        <v>0</v>
      </c>
      <c r="H45" s="104" t="s">
        <v>36</v>
      </c>
      <c r="I45" s="99" t="s">
        <v>4</v>
      </c>
      <c r="J45" s="75">
        <v>76.44</v>
      </c>
      <c r="K45" s="75">
        <v>8.42</v>
      </c>
      <c r="L45" s="162">
        <f t="shared" si="0"/>
        <v>643.62479999999994</v>
      </c>
      <c r="M45" s="67"/>
      <c r="N45" s="67"/>
      <c r="P45" s="64">
        <v>17.52</v>
      </c>
    </row>
    <row r="46" spans="1:16" ht="16.5" customHeight="1" x14ac:dyDescent="0.25">
      <c r="A46" s="97" t="s">
        <v>146</v>
      </c>
      <c r="B46" s="274" t="s">
        <v>152</v>
      </c>
      <c r="C46" s="212" t="s">
        <v>214</v>
      </c>
      <c r="D46" s="80" t="s">
        <v>4</v>
      </c>
      <c r="E46" s="81">
        <v>4.32</v>
      </c>
      <c r="F46" s="76">
        <f>O46*(1-'[1]Entrada de Dados'!$B$5)</f>
        <v>0</v>
      </c>
      <c r="G46" s="103">
        <f t="shared" si="7"/>
        <v>0</v>
      </c>
      <c r="H46" s="98" t="s">
        <v>28</v>
      </c>
      <c r="I46" s="99" t="s">
        <v>4</v>
      </c>
      <c r="J46" s="75">
        <v>76.44</v>
      </c>
      <c r="K46" s="75">
        <v>9.84</v>
      </c>
      <c r="L46" s="162">
        <f t="shared" si="0"/>
        <v>752.16959999999995</v>
      </c>
      <c r="M46" s="67"/>
      <c r="N46" s="67"/>
      <c r="P46" s="64">
        <v>19.63</v>
      </c>
    </row>
    <row r="47" spans="1:16" ht="15" x14ac:dyDescent="0.3">
      <c r="A47" s="89">
        <v>8</v>
      </c>
      <c r="B47" s="170"/>
      <c r="C47" s="200" t="s">
        <v>10</v>
      </c>
      <c r="D47" s="90" t="s">
        <v>23</v>
      </c>
      <c r="E47" s="91">
        <v>89.4</v>
      </c>
      <c r="F47" s="91">
        <f>O47*(1-'[1]Entrada de Dados'!$B$5)</f>
        <v>0</v>
      </c>
      <c r="G47" s="92">
        <f t="shared" si="7"/>
        <v>0</v>
      </c>
      <c r="H47" s="93" t="s">
        <v>27</v>
      </c>
      <c r="I47" s="94"/>
      <c r="J47" s="95"/>
      <c r="K47" s="95"/>
      <c r="L47" s="117">
        <f>SUM(L48)</f>
        <v>1475.6741999999999</v>
      </c>
      <c r="M47" s="67"/>
      <c r="N47" s="67"/>
      <c r="P47" s="62">
        <v>30.79</v>
      </c>
    </row>
    <row r="48" spans="1:16" ht="15" x14ac:dyDescent="0.25">
      <c r="A48" s="135" t="s">
        <v>140</v>
      </c>
      <c r="B48" s="277" t="s">
        <v>199</v>
      </c>
      <c r="C48" s="213" t="s">
        <v>69</v>
      </c>
      <c r="D48" s="136" t="s">
        <v>23</v>
      </c>
      <c r="E48" s="137">
        <v>89.4</v>
      </c>
      <c r="F48" s="138">
        <f>O48*(1-'[1]Entrada de Dados'!$B$5)</f>
        <v>0</v>
      </c>
      <c r="G48" s="139">
        <f t="shared" si="7"/>
        <v>0</v>
      </c>
      <c r="H48" s="98" t="s">
        <v>27</v>
      </c>
      <c r="I48" s="140" t="s">
        <v>4</v>
      </c>
      <c r="J48" s="141">
        <v>810.81</v>
      </c>
      <c r="K48" s="141">
        <v>1.82</v>
      </c>
      <c r="L48" s="162">
        <f t="shared" si="0"/>
        <v>1475.6741999999999</v>
      </c>
      <c r="M48" s="70"/>
      <c r="N48" s="70"/>
      <c r="P48" s="65">
        <v>61.53</v>
      </c>
    </row>
    <row r="49" spans="1:16" ht="15" customHeight="1" x14ac:dyDescent="0.25">
      <c r="A49" s="315"/>
      <c r="B49" s="316"/>
      <c r="C49" s="316"/>
      <c r="D49" s="316"/>
      <c r="E49" s="316"/>
      <c r="F49" s="316"/>
      <c r="G49" s="316"/>
      <c r="H49" s="316"/>
      <c r="I49" s="316"/>
      <c r="J49" s="316"/>
      <c r="K49" s="316"/>
      <c r="L49" s="317"/>
      <c r="M49" s="70"/>
      <c r="N49" s="70"/>
      <c r="P49" s="65"/>
    </row>
    <row r="50" spans="1:16" s="2" customFormat="1" ht="16.5" x14ac:dyDescent="0.35">
      <c r="A50" s="313" t="s">
        <v>50</v>
      </c>
      <c r="B50" s="314"/>
      <c r="C50" s="314"/>
      <c r="D50" s="121"/>
      <c r="E50" s="126"/>
      <c r="F50" s="127"/>
      <c r="G50" s="128" t="e">
        <f>#REF!+#REF!+#REF!+#REF!+#REF!+#REF!+#REF!+#REF!+#REF!+#REF!+#REF!+#REF!+#REF!+#REF!+#REF!+#REF!+#REF!+#REF!+#REF!+G33+#REF!+G6</f>
        <v>#REF!</v>
      </c>
      <c r="H50" s="123"/>
      <c r="I50" s="124"/>
      <c r="J50" s="127"/>
      <c r="K50" s="126"/>
      <c r="L50" s="125">
        <f>L6+L14+L25+L31+L33+L36+L40+L47</f>
        <v>82508.644899999985</v>
      </c>
      <c r="M50" s="67"/>
      <c r="N50" s="67"/>
      <c r="P50" s="71"/>
    </row>
    <row r="51" spans="1:16" s="2" customFormat="1" ht="17.25" thickBot="1" x14ac:dyDescent="0.4">
      <c r="A51" s="313" t="s">
        <v>59</v>
      </c>
      <c r="B51" s="314"/>
      <c r="C51" s="314"/>
      <c r="D51" s="121"/>
      <c r="E51" s="122"/>
      <c r="F51" s="122"/>
      <c r="G51" s="122" t="e">
        <f>G50*24.38/100</f>
        <v>#REF!</v>
      </c>
      <c r="H51" s="123"/>
      <c r="I51" s="124"/>
      <c r="J51" s="122"/>
      <c r="K51" s="122"/>
      <c r="L51" s="132">
        <f>L50*0.2522</f>
        <v>20808.680243779996</v>
      </c>
      <c r="M51" s="67"/>
      <c r="N51" s="67"/>
      <c r="P51" s="72"/>
    </row>
    <row r="52" spans="1:16" s="2" customFormat="1" ht="17.25" thickBot="1" x14ac:dyDescent="0.4">
      <c r="A52" s="303" t="s">
        <v>51</v>
      </c>
      <c r="B52" s="304"/>
      <c r="C52" s="304"/>
      <c r="D52" s="129"/>
      <c r="E52" s="130"/>
      <c r="F52" s="131"/>
      <c r="G52" s="130" t="e">
        <f>SUM(G50:G51)</f>
        <v>#REF!</v>
      </c>
      <c r="H52" s="82"/>
      <c r="I52" s="100"/>
      <c r="J52" s="131"/>
      <c r="K52" s="130"/>
      <c r="L52" s="133">
        <f>L50+L51</f>
        <v>103317.32514377998</v>
      </c>
      <c r="M52" s="67"/>
      <c r="N52" s="67"/>
      <c r="P52" s="71"/>
    </row>
    <row r="53" spans="1:16" ht="15" x14ac:dyDescent="0.25">
      <c r="A53" s="23"/>
      <c r="B53" s="24"/>
      <c r="C53" s="165"/>
      <c r="D53" s="20"/>
      <c r="E53" s="20"/>
      <c r="G53" s="19"/>
      <c r="H53" s="67"/>
      <c r="I53" s="67"/>
      <c r="J53" s="67"/>
      <c r="K53" s="67"/>
      <c r="L53" s="67"/>
      <c r="M53" s="67"/>
      <c r="N53" s="67"/>
    </row>
    <row r="54" spans="1:16" ht="15" x14ac:dyDescent="0.25">
      <c r="A54" s="23"/>
      <c r="B54" s="24"/>
      <c r="C54" s="165"/>
      <c r="D54" s="20"/>
      <c r="E54" s="20"/>
      <c r="G54" s="19"/>
      <c r="H54" s="67"/>
      <c r="I54" s="67"/>
      <c r="J54" s="67"/>
      <c r="K54" s="67"/>
      <c r="L54" s="67"/>
      <c r="M54" s="67"/>
      <c r="N54" s="67"/>
    </row>
    <row r="55" spans="1:16" ht="15" x14ac:dyDescent="0.25">
      <c r="A55" s="23"/>
      <c r="B55" s="24"/>
      <c r="C55" s="165"/>
      <c r="D55" s="20"/>
      <c r="E55" s="20"/>
      <c r="G55" s="40"/>
      <c r="H55" s="67"/>
      <c r="I55" s="67"/>
      <c r="J55" s="67"/>
      <c r="K55" s="67"/>
      <c r="L55" s="67"/>
      <c r="M55" s="67"/>
      <c r="N55" s="67"/>
    </row>
    <row r="56" spans="1:16" ht="15" x14ac:dyDescent="0.25">
      <c r="A56" s="23"/>
      <c r="B56" s="24"/>
      <c r="C56" s="165"/>
      <c r="D56" s="20"/>
      <c r="E56" s="20"/>
      <c r="G56" s="40"/>
      <c r="H56" s="67"/>
      <c r="I56" s="67"/>
      <c r="J56" s="67"/>
      <c r="K56" s="67"/>
      <c r="L56" s="67"/>
      <c r="M56" s="67"/>
      <c r="N56" s="67"/>
    </row>
    <row r="57" spans="1:16" ht="15.75" thickBot="1" x14ac:dyDescent="0.3">
      <c r="A57" s="25"/>
      <c r="B57" s="26"/>
      <c r="C57" s="167"/>
      <c r="D57" s="29"/>
      <c r="E57" s="29"/>
      <c r="F57" s="30"/>
      <c r="G57" s="28"/>
      <c r="H57" s="67"/>
      <c r="I57" s="67"/>
      <c r="J57" s="67"/>
      <c r="K57" s="67"/>
      <c r="L57" s="67"/>
      <c r="M57" s="67"/>
      <c r="N57" s="67"/>
      <c r="P57" s="30"/>
    </row>
    <row r="58" spans="1:16" ht="15" x14ac:dyDescent="0.25">
      <c r="H58" s="67"/>
      <c r="I58" s="67"/>
      <c r="J58" s="67"/>
      <c r="K58" s="67"/>
      <c r="L58" s="67"/>
      <c r="M58" s="67"/>
      <c r="N58" s="67"/>
    </row>
    <row r="59" spans="1:16" ht="15" x14ac:dyDescent="0.25">
      <c r="H59" s="67"/>
      <c r="I59" s="67"/>
      <c r="J59" s="67"/>
      <c r="K59" s="67"/>
      <c r="L59" s="67"/>
      <c r="M59" s="67"/>
      <c r="N59" s="67"/>
    </row>
    <row r="60" spans="1:16" ht="15" x14ac:dyDescent="0.25">
      <c r="H60" s="67"/>
      <c r="I60" s="67"/>
      <c r="J60" s="67"/>
      <c r="K60" s="67"/>
      <c r="L60" s="67"/>
      <c r="M60" s="67"/>
      <c r="N60" s="67"/>
    </row>
    <row r="61" spans="1:16" ht="15" x14ac:dyDescent="0.25">
      <c r="H61" s="67"/>
      <c r="I61" s="67"/>
      <c r="J61" s="67"/>
      <c r="K61" s="67"/>
      <c r="L61" s="67"/>
      <c r="M61" s="67"/>
      <c r="N61" s="67"/>
    </row>
    <row r="62" spans="1:16" ht="15" x14ac:dyDescent="0.25">
      <c r="C62" s="169"/>
      <c r="H62" s="67"/>
      <c r="I62" s="67"/>
      <c r="J62" s="67"/>
      <c r="K62" s="67"/>
      <c r="L62" s="67"/>
      <c r="M62" s="67"/>
      <c r="N62" s="67"/>
    </row>
  </sheetData>
  <mergeCells count="7">
    <mergeCell ref="A52:C52"/>
    <mergeCell ref="A2:L2"/>
    <mergeCell ref="A3:L3"/>
    <mergeCell ref="J4:L4"/>
    <mergeCell ref="A50:C50"/>
    <mergeCell ref="A51:C51"/>
    <mergeCell ref="A49:L49"/>
  </mergeCells>
  <phoneticPr fontId="5" type="noConversion"/>
  <pageMargins left="0.98425196850393704" right="0.98425196850393704" top="0.98425196850393704" bottom="0.31496062992125984" header="0.31496062992125984" footer="0.31496062992125984"/>
  <pageSetup paperSize="9" scale="75" fitToHeight="0" orientation="landscape" r:id="rId1"/>
  <headerFooter scaleWithDoc="0" alignWithMargins="0">
    <oddFooter>&amp;RPág.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zoomScaleNormal="100" workbookViewId="0">
      <selection activeCell="K31" sqref="K31"/>
    </sheetView>
  </sheetViews>
  <sheetFormatPr defaultRowHeight="12.75" x14ac:dyDescent="0.2"/>
  <cols>
    <col min="1" max="1" width="6.140625" customWidth="1"/>
    <col min="2" max="2" width="30.28515625" customWidth="1"/>
    <col min="3" max="3" width="13.42578125" customWidth="1"/>
    <col min="4" max="4" width="17.7109375" customWidth="1"/>
    <col min="5" max="5" width="18.28515625" customWidth="1"/>
    <col min="6" max="6" width="19.140625" customWidth="1"/>
    <col min="7" max="7" width="18.7109375" customWidth="1"/>
    <col min="8" max="8" width="17.7109375" customWidth="1"/>
    <col min="9" max="9" width="17" customWidth="1"/>
    <col min="10" max="10" width="17.7109375" customWidth="1"/>
    <col min="11" max="11" width="16.5703125" customWidth="1"/>
    <col min="12" max="12" width="8.140625" customWidth="1"/>
    <col min="13" max="13" width="9" customWidth="1"/>
    <col min="14" max="14" width="7" customWidth="1"/>
    <col min="15" max="15" width="8.85546875" customWidth="1"/>
    <col min="16" max="16" width="7" customWidth="1"/>
    <col min="17" max="17" width="8.28515625" customWidth="1"/>
  </cols>
  <sheetData>
    <row r="1" spans="1:9" s="105" customFormat="1" ht="15" customHeight="1" thickBot="1" x14ac:dyDescent="0.3">
      <c r="A1" s="322" t="s">
        <v>57</v>
      </c>
      <c r="B1" s="323"/>
      <c r="C1" s="323"/>
      <c r="D1" s="323"/>
      <c r="E1" s="323"/>
      <c r="F1" s="323"/>
      <c r="G1" s="323"/>
      <c r="H1" s="323"/>
      <c r="I1" s="324"/>
    </row>
    <row r="2" spans="1:9" s="105" customFormat="1" ht="15" customHeight="1" x14ac:dyDescent="0.25">
      <c r="A2" s="214"/>
      <c r="B2" s="214"/>
      <c r="C2" s="214"/>
      <c r="D2" s="214"/>
      <c r="E2" s="214"/>
      <c r="F2" s="214"/>
      <c r="G2" s="214"/>
      <c r="H2" s="214"/>
    </row>
    <row r="3" spans="1:9" s="105" customFormat="1" ht="15" x14ac:dyDescent="0.25">
      <c r="A3" s="326" t="str">
        <f>'Orçamento Sintético'!A3:L3</f>
        <v>OBRA: Reforma e Manutenção da coberta da Biblioteca do IFPB - campus Monteiro</v>
      </c>
      <c r="B3" s="326"/>
      <c r="C3" s="326"/>
      <c r="D3" s="326"/>
      <c r="E3" s="326"/>
      <c r="F3" s="326"/>
      <c r="G3" s="326"/>
      <c r="H3" s="326"/>
    </row>
    <row r="4" spans="1:9" s="105" customFormat="1" ht="15" x14ac:dyDescent="0.25">
      <c r="A4" s="106"/>
      <c r="B4" s="106"/>
      <c r="C4" s="106"/>
      <c r="D4" s="106"/>
      <c r="E4" s="106"/>
      <c r="F4" s="106"/>
      <c r="G4" s="106"/>
      <c r="H4" s="106"/>
    </row>
    <row r="5" spans="1:9" s="105" customFormat="1" ht="15" x14ac:dyDescent="0.25">
      <c r="A5" s="106">
        <v>1</v>
      </c>
      <c r="B5" s="114" t="s">
        <v>54</v>
      </c>
      <c r="C5" s="86"/>
      <c r="D5" s="86"/>
      <c r="E5" s="86"/>
      <c r="F5" s="86"/>
      <c r="G5" s="87"/>
      <c r="H5" s="84"/>
    </row>
    <row r="6" spans="1:9" s="105" customFormat="1" ht="15" x14ac:dyDescent="0.25">
      <c r="A6" s="84"/>
      <c r="B6" s="86"/>
      <c r="C6" s="86"/>
      <c r="D6" s="86"/>
      <c r="E6" s="86"/>
      <c r="F6" s="86"/>
      <c r="G6" s="87"/>
      <c r="H6" s="84"/>
    </row>
    <row r="7" spans="1:9" s="105" customFormat="1" ht="15" x14ac:dyDescent="0.25">
      <c r="A7" s="195" t="s">
        <v>97</v>
      </c>
      <c r="B7" s="318" t="s">
        <v>96</v>
      </c>
      <c r="C7" s="318"/>
      <c r="D7" s="318"/>
      <c r="E7" s="318"/>
      <c r="F7" s="318"/>
      <c r="G7" s="318"/>
      <c r="H7" s="318"/>
    </row>
    <row r="8" spans="1:9" s="105" customFormat="1" ht="15.75" thickBot="1" x14ac:dyDescent="0.3">
      <c r="A8" s="116"/>
      <c r="B8" s="86"/>
      <c r="C8" s="86"/>
      <c r="D8" s="86"/>
      <c r="E8" s="86"/>
      <c r="F8" s="86"/>
      <c r="G8" s="87"/>
      <c r="H8" s="116"/>
    </row>
    <row r="9" spans="1:9" s="105" customFormat="1" ht="15" x14ac:dyDescent="0.25">
      <c r="A9" s="116"/>
      <c r="B9" s="112" t="s">
        <v>39</v>
      </c>
      <c r="C9" s="113" t="s">
        <v>44</v>
      </c>
      <c r="D9" s="113" t="s">
        <v>58</v>
      </c>
      <c r="E9" s="110" t="s">
        <v>41</v>
      </c>
      <c r="F9" s="110" t="s">
        <v>45</v>
      </c>
      <c r="G9" s="111" t="s">
        <v>42</v>
      </c>
      <c r="H9" s="116"/>
    </row>
    <row r="10" spans="1:9" s="105" customFormat="1" ht="15" x14ac:dyDescent="0.25">
      <c r="A10" s="116"/>
      <c r="B10" s="220" t="s">
        <v>94</v>
      </c>
      <c r="C10" s="115"/>
      <c r="D10" s="197"/>
      <c r="E10" s="198"/>
      <c r="F10" s="85"/>
      <c r="G10" s="108">
        <v>272.24</v>
      </c>
      <c r="H10" s="116"/>
    </row>
    <row r="11" spans="1:9" s="105" customFormat="1" ht="15.75" thickBot="1" x14ac:dyDescent="0.3">
      <c r="A11" s="116"/>
      <c r="B11" s="319" t="s">
        <v>43</v>
      </c>
      <c r="C11" s="320"/>
      <c r="D11" s="320"/>
      <c r="E11" s="320"/>
      <c r="F11" s="321"/>
      <c r="G11" s="222">
        <f>SUM(G10:G10)</f>
        <v>272.24</v>
      </c>
      <c r="H11" s="116"/>
    </row>
    <row r="12" spans="1:9" s="105" customFormat="1" ht="15" x14ac:dyDescent="0.25">
      <c r="A12" s="116"/>
      <c r="B12" s="86"/>
      <c r="C12" s="86"/>
      <c r="D12" s="86"/>
      <c r="E12" s="86"/>
      <c r="F12" s="86"/>
      <c r="G12" s="87"/>
      <c r="H12" s="116"/>
    </row>
    <row r="13" spans="1:9" s="105" customFormat="1" ht="15" x14ac:dyDescent="0.25">
      <c r="A13" s="88" t="s">
        <v>99</v>
      </c>
      <c r="B13" s="83" t="s">
        <v>100</v>
      </c>
      <c r="C13" s="83"/>
      <c r="D13" s="83"/>
      <c r="E13" s="116"/>
      <c r="F13" s="116"/>
      <c r="G13" s="116"/>
      <c r="H13" s="116"/>
    </row>
    <row r="14" spans="1:9" s="105" customFormat="1" ht="15.75" thickBot="1" x14ac:dyDescent="0.3">
      <c r="A14" s="88"/>
      <c r="B14" s="83"/>
      <c r="C14" s="83"/>
      <c r="D14" s="83"/>
      <c r="E14" s="116"/>
      <c r="F14" s="116"/>
      <c r="G14" s="116"/>
      <c r="H14" s="116"/>
    </row>
    <row r="15" spans="1:9" s="105" customFormat="1" ht="15" x14ac:dyDescent="0.25">
      <c r="A15" s="116"/>
      <c r="B15" s="112" t="s">
        <v>39</v>
      </c>
      <c r="C15" s="113" t="s">
        <v>44</v>
      </c>
      <c r="D15" s="113" t="s">
        <v>58</v>
      </c>
      <c r="E15" s="110" t="s">
        <v>41</v>
      </c>
      <c r="F15" s="110" t="s">
        <v>40</v>
      </c>
      <c r="G15" s="111" t="s">
        <v>102</v>
      </c>
      <c r="H15" s="116"/>
    </row>
    <row r="16" spans="1:9" s="105" customFormat="1" ht="15" x14ac:dyDescent="0.25">
      <c r="A16" s="116"/>
      <c r="B16" s="221" t="s">
        <v>93</v>
      </c>
      <c r="C16" s="109">
        <v>2</v>
      </c>
      <c r="D16" s="107">
        <v>31.1</v>
      </c>
      <c r="E16" s="85">
        <v>0.09</v>
      </c>
      <c r="F16" s="85">
        <v>0.2</v>
      </c>
      <c r="G16" s="108">
        <f>C16*D16*E16*F16</f>
        <v>1.1195999999999999</v>
      </c>
      <c r="H16" s="116"/>
    </row>
    <row r="17" spans="1:8" s="105" customFormat="1" ht="15.75" thickBot="1" x14ac:dyDescent="0.3">
      <c r="A17" s="116"/>
      <c r="B17" s="319" t="s">
        <v>103</v>
      </c>
      <c r="C17" s="320"/>
      <c r="D17" s="320"/>
      <c r="E17" s="320"/>
      <c r="F17" s="321"/>
      <c r="G17" s="222">
        <f>SUM(G16:G16)</f>
        <v>1.1195999999999999</v>
      </c>
      <c r="H17" s="116"/>
    </row>
    <row r="18" spans="1:8" s="105" customFormat="1" ht="15" x14ac:dyDescent="0.25">
      <c r="A18" s="116"/>
      <c r="B18" s="86"/>
      <c r="C18" s="86"/>
      <c r="D18" s="86"/>
      <c r="E18" s="86"/>
      <c r="F18" s="86"/>
      <c r="G18" s="87"/>
      <c r="H18" s="116"/>
    </row>
    <row r="19" spans="1:8" s="105" customFormat="1" ht="15" x14ac:dyDescent="0.25">
      <c r="A19" s="88" t="s">
        <v>80</v>
      </c>
      <c r="B19" s="83" t="s">
        <v>85</v>
      </c>
      <c r="C19" s="83"/>
      <c r="D19" s="83"/>
      <c r="E19" s="116"/>
      <c r="F19" s="116"/>
      <c r="G19" s="116"/>
      <c r="H19" s="116"/>
    </row>
    <row r="20" spans="1:8" s="105" customFormat="1" ht="15.75" thickBot="1" x14ac:dyDescent="0.3">
      <c r="A20" s="88"/>
      <c r="B20" s="83"/>
      <c r="C20" s="83"/>
      <c r="D20" s="83"/>
      <c r="E20" s="116"/>
      <c r="F20" s="116"/>
      <c r="G20" s="116"/>
      <c r="H20" s="116"/>
    </row>
    <row r="21" spans="1:8" s="105" customFormat="1" ht="15" x14ac:dyDescent="0.25">
      <c r="A21" s="116"/>
      <c r="B21" s="112" t="s">
        <v>39</v>
      </c>
      <c r="C21" s="113" t="s">
        <v>44</v>
      </c>
      <c r="D21" s="113" t="s">
        <v>58</v>
      </c>
      <c r="E21" s="110" t="s">
        <v>41</v>
      </c>
      <c r="F21" s="110" t="s">
        <v>45</v>
      </c>
      <c r="G21" s="111" t="s">
        <v>42</v>
      </c>
      <c r="H21" s="116"/>
    </row>
    <row r="22" spans="1:8" s="105" customFormat="1" ht="15" x14ac:dyDescent="0.25">
      <c r="A22" s="116"/>
      <c r="B22" s="221" t="s">
        <v>93</v>
      </c>
      <c r="C22" s="109">
        <v>2</v>
      </c>
      <c r="D22" s="107">
        <v>31.4</v>
      </c>
      <c r="E22" s="85">
        <v>0.8</v>
      </c>
      <c r="F22" s="85"/>
      <c r="G22" s="108">
        <f>C22*D22*E22</f>
        <v>50.24</v>
      </c>
      <c r="H22" s="116"/>
    </row>
    <row r="23" spans="1:8" s="105" customFormat="1" ht="15.75" thickBot="1" x14ac:dyDescent="0.3">
      <c r="A23" s="116"/>
      <c r="B23" s="319" t="s">
        <v>43</v>
      </c>
      <c r="C23" s="320"/>
      <c r="D23" s="320"/>
      <c r="E23" s="320"/>
      <c r="F23" s="321"/>
      <c r="G23" s="222">
        <f>SUM(G22:G22)</f>
        <v>50.24</v>
      </c>
      <c r="H23" s="116"/>
    </row>
    <row r="24" spans="1:8" s="105" customFormat="1" ht="15" x14ac:dyDescent="0.25">
      <c r="A24" s="84"/>
      <c r="B24" s="86"/>
      <c r="C24" s="86"/>
      <c r="D24" s="86"/>
      <c r="E24" s="86"/>
      <c r="F24" s="86"/>
      <c r="G24" s="87"/>
      <c r="H24" s="84"/>
    </row>
    <row r="25" spans="1:8" s="105" customFormat="1" ht="15" x14ac:dyDescent="0.25">
      <c r="A25" s="88" t="s">
        <v>81</v>
      </c>
      <c r="B25" s="83" t="s">
        <v>105</v>
      </c>
      <c r="C25" s="83"/>
      <c r="D25" s="83"/>
      <c r="E25" s="116"/>
      <c r="F25" s="116"/>
      <c r="G25" s="116"/>
      <c r="H25" s="116"/>
    </row>
    <row r="26" spans="1:8" s="105" customFormat="1" ht="15.75" thickBot="1" x14ac:dyDescent="0.3">
      <c r="A26" s="88"/>
      <c r="B26" s="83"/>
      <c r="C26" s="83"/>
      <c r="D26" s="83"/>
      <c r="E26" s="116"/>
      <c r="F26" s="116"/>
      <c r="G26" s="116"/>
      <c r="H26" s="116"/>
    </row>
    <row r="27" spans="1:8" s="105" customFormat="1" ht="15" x14ac:dyDescent="0.25">
      <c r="A27" s="116"/>
      <c r="B27" s="112" t="s">
        <v>39</v>
      </c>
      <c r="C27" s="113" t="s">
        <v>44</v>
      </c>
      <c r="D27" s="113" t="s">
        <v>58</v>
      </c>
      <c r="E27" s="110" t="s">
        <v>41</v>
      </c>
      <c r="F27" s="110" t="s">
        <v>45</v>
      </c>
      <c r="G27" s="111" t="s">
        <v>42</v>
      </c>
      <c r="H27" s="116"/>
    </row>
    <row r="28" spans="1:8" s="105" customFormat="1" ht="15" x14ac:dyDescent="0.25">
      <c r="A28" s="116"/>
      <c r="B28" s="221" t="s">
        <v>93</v>
      </c>
      <c r="C28" s="109">
        <v>2</v>
      </c>
      <c r="D28" s="107">
        <v>31.4</v>
      </c>
      <c r="E28" s="85">
        <v>0.8</v>
      </c>
      <c r="F28" s="85"/>
      <c r="G28" s="108">
        <f>C28*D28*E28</f>
        <v>50.24</v>
      </c>
      <c r="H28" s="116"/>
    </row>
    <row r="29" spans="1:8" s="105" customFormat="1" ht="15.75" thickBot="1" x14ac:dyDescent="0.3">
      <c r="A29" s="116"/>
      <c r="B29" s="319" t="s">
        <v>43</v>
      </c>
      <c r="C29" s="320"/>
      <c r="D29" s="320"/>
      <c r="E29" s="320"/>
      <c r="F29" s="321"/>
      <c r="G29" s="222">
        <f>SUM(G28:G28)</f>
        <v>50.24</v>
      </c>
      <c r="H29" s="116"/>
    </row>
    <row r="30" spans="1:8" s="105" customFormat="1" ht="15" x14ac:dyDescent="0.25">
      <c r="A30" s="116"/>
      <c r="B30" s="86"/>
      <c r="C30" s="86"/>
      <c r="D30" s="86"/>
      <c r="E30" s="86"/>
      <c r="F30" s="86"/>
      <c r="G30" s="87"/>
      <c r="H30" s="116"/>
    </row>
    <row r="31" spans="1:8" s="105" customFormat="1" ht="15" x14ac:dyDescent="0.25">
      <c r="A31" s="88" t="s">
        <v>82</v>
      </c>
      <c r="B31" s="83" t="s">
        <v>116</v>
      </c>
      <c r="C31" s="83"/>
      <c r="D31" s="83"/>
      <c r="E31" s="116"/>
      <c r="F31" s="116"/>
      <c r="G31" s="116"/>
      <c r="H31" s="116"/>
    </row>
    <row r="32" spans="1:8" s="105" customFormat="1" ht="15.75" thickBot="1" x14ac:dyDescent="0.3">
      <c r="A32" s="88"/>
      <c r="B32" s="83"/>
      <c r="C32" s="83"/>
      <c r="D32" s="83"/>
      <c r="E32" s="116"/>
      <c r="F32" s="116"/>
      <c r="G32" s="116"/>
      <c r="H32" s="116"/>
    </row>
    <row r="33" spans="1:8" s="105" customFormat="1" ht="15" x14ac:dyDescent="0.25">
      <c r="A33" s="116"/>
      <c r="B33" s="112" t="s">
        <v>39</v>
      </c>
      <c r="C33" s="113" t="s">
        <v>44</v>
      </c>
      <c r="D33" s="113" t="s">
        <v>58</v>
      </c>
      <c r="E33" s="110" t="s">
        <v>41</v>
      </c>
      <c r="F33" s="110" t="s">
        <v>45</v>
      </c>
      <c r="G33" s="111" t="s">
        <v>42</v>
      </c>
      <c r="H33" s="116"/>
    </row>
    <row r="34" spans="1:8" s="105" customFormat="1" ht="15" x14ac:dyDescent="0.25">
      <c r="A34" s="116"/>
      <c r="B34" s="231" t="s">
        <v>89</v>
      </c>
      <c r="C34" s="109">
        <v>123</v>
      </c>
      <c r="D34" s="107">
        <v>0.6</v>
      </c>
      <c r="E34" s="107">
        <v>0.6</v>
      </c>
      <c r="F34" s="85"/>
      <c r="G34" s="108">
        <f>C34*D34*E34</f>
        <v>44.279999999999994</v>
      </c>
      <c r="H34" s="116"/>
    </row>
    <row r="35" spans="1:8" s="105" customFormat="1" ht="15.75" thickBot="1" x14ac:dyDescent="0.3">
      <c r="A35" s="116"/>
      <c r="B35" s="319" t="s">
        <v>43</v>
      </c>
      <c r="C35" s="320"/>
      <c r="D35" s="320"/>
      <c r="E35" s="320"/>
      <c r="F35" s="321"/>
      <c r="G35" s="222">
        <f>SUM(G34:G34)</f>
        <v>44.279999999999994</v>
      </c>
      <c r="H35" s="116"/>
    </row>
    <row r="36" spans="1:8" s="105" customFormat="1" ht="15" x14ac:dyDescent="0.25">
      <c r="A36" s="116"/>
      <c r="B36" s="86"/>
      <c r="C36" s="86"/>
      <c r="D36" s="86"/>
      <c r="E36" s="86"/>
      <c r="F36" s="86"/>
      <c r="G36" s="87"/>
      <c r="H36" s="116"/>
    </row>
    <row r="37" spans="1:8" s="105" customFormat="1" ht="15" x14ac:dyDescent="0.25">
      <c r="A37" s="88" t="s">
        <v>125</v>
      </c>
      <c r="B37" s="83" t="s">
        <v>126</v>
      </c>
      <c r="C37" s="83"/>
      <c r="D37" s="83"/>
      <c r="E37" s="116"/>
      <c r="F37" s="116"/>
      <c r="G37" s="116"/>
      <c r="H37" s="116"/>
    </row>
    <row r="38" spans="1:8" s="105" customFormat="1" ht="15.75" thickBot="1" x14ac:dyDescent="0.3">
      <c r="A38" s="88"/>
      <c r="B38" s="83"/>
      <c r="C38" s="83"/>
      <c r="D38" s="83"/>
      <c r="E38" s="116"/>
      <c r="F38" s="116"/>
      <c r="G38" s="116"/>
      <c r="H38" s="116"/>
    </row>
    <row r="39" spans="1:8" s="105" customFormat="1" ht="15" x14ac:dyDescent="0.25">
      <c r="A39" s="116"/>
      <c r="B39" s="112" t="s">
        <v>39</v>
      </c>
      <c r="C39" s="113" t="s">
        <v>44</v>
      </c>
      <c r="D39" s="113" t="s">
        <v>58</v>
      </c>
      <c r="E39" s="110" t="s">
        <v>41</v>
      </c>
      <c r="F39" s="110" t="s">
        <v>45</v>
      </c>
      <c r="G39" s="111" t="s">
        <v>42</v>
      </c>
      <c r="H39" s="116"/>
    </row>
    <row r="40" spans="1:8" s="105" customFormat="1" ht="15" x14ac:dyDescent="0.25">
      <c r="A40" s="116"/>
      <c r="B40" s="231" t="s">
        <v>128</v>
      </c>
      <c r="C40" s="109"/>
      <c r="D40" s="107">
        <v>22</v>
      </c>
      <c r="E40" s="107">
        <v>1</v>
      </c>
      <c r="F40" s="85"/>
      <c r="G40" s="108">
        <f>D40*E40</f>
        <v>22</v>
      </c>
      <c r="H40" s="116"/>
    </row>
    <row r="41" spans="1:8" s="105" customFormat="1" ht="15.75" thickBot="1" x14ac:dyDescent="0.3">
      <c r="A41" s="116"/>
      <c r="B41" s="319" t="s">
        <v>43</v>
      </c>
      <c r="C41" s="320"/>
      <c r="D41" s="320"/>
      <c r="E41" s="320"/>
      <c r="F41" s="321"/>
      <c r="G41" s="222">
        <f>SUM(G40:G40)</f>
        <v>22</v>
      </c>
      <c r="H41" s="116"/>
    </row>
    <row r="42" spans="1:8" s="105" customFormat="1" ht="15" x14ac:dyDescent="0.25">
      <c r="A42" s="116"/>
      <c r="B42" s="86"/>
      <c r="C42" s="86"/>
      <c r="D42" s="86"/>
      <c r="E42" s="86"/>
      <c r="F42" s="86"/>
      <c r="G42" s="87"/>
      <c r="H42" s="116"/>
    </row>
    <row r="43" spans="1:8" s="105" customFormat="1" ht="15" x14ac:dyDescent="0.25">
      <c r="A43" s="88" t="s">
        <v>161</v>
      </c>
      <c r="B43" s="83" t="s">
        <v>163</v>
      </c>
      <c r="C43" s="83"/>
      <c r="D43" s="83"/>
      <c r="E43" s="116"/>
      <c r="F43" s="116"/>
      <c r="G43" s="116"/>
      <c r="H43" s="116"/>
    </row>
    <row r="44" spans="1:8" s="105" customFormat="1" ht="15.75" thickBot="1" x14ac:dyDescent="0.3">
      <c r="A44" s="88"/>
      <c r="B44" s="83"/>
      <c r="C44" s="83"/>
      <c r="D44" s="83"/>
      <c r="E44" s="116"/>
      <c r="F44" s="116"/>
      <c r="G44" s="116"/>
      <c r="H44" s="116"/>
    </row>
    <row r="45" spans="1:8" s="105" customFormat="1" ht="15" x14ac:dyDescent="0.25">
      <c r="A45" s="116"/>
      <c r="B45" s="112" t="s">
        <v>39</v>
      </c>
      <c r="C45" s="113" t="s">
        <v>44</v>
      </c>
      <c r="D45" s="113" t="s">
        <v>58</v>
      </c>
      <c r="E45" s="110" t="s">
        <v>41</v>
      </c>
      <c r="F45" s="110" t="s">
        <v>45</v>
      </c>
      <c r="G45" s="111" t="s">
        <v>42</v>
      </c>
      <c r="H45" s="116"/>
    </row>
    <row r="46" spans="1:8" s="105" customFormat="1" ht="15" x14ac:dyDescent="0.25">
      <c r="A46" s="116"/>
      <c r="B46" s="234" t="s">
        <v>88</v>
      </c>
      <c r="C46" s="109">
        <v>3</v>
      </c>
      <c r="D46" s="107">
        <v>18.8</v>
      </c>
      <c r="E46" s="107">
        <v>1.1000000000000001</v>
      </c>
      <c r="F46" s="85"/>
      <c r="G46" s="108">
        <f>C46*D46*E46</f>
        <v>62.040000000000013</v>
      </c>
      <c r="H46" s="116"/>
    </row>
    <row r="47" spans="1:8" s="105" customFormat="1" ht="15.75" thickBot="1" x14ac:dyDescent="0.3">
      <c r="A47" s="116"/>
      <c r="B47" s="319" t="s">
        <v>43</v>
      </c>
      <c r="C47" s="320"/>
      <c r="D47" s="320"/>
      <c r="E47" s="320"/>
      <c r="F47" s="321"/>
      <c r="G47" s="222">
        <f>SUM(G46:G46)</f>
        <v>62.040000000000013</v>
      </c>
      <c r="H47" s="116"/>
    </row>
    <row r="48" spans="1:8" s="105" customFormat="1" ht="15" x14ac:dyDescent="0.25">
      <c r="A48" s="116"/>
      <c r="B48" s="86"/>
      <c r="C48" s="86"/>
      <c r="D48" s="86"/>
      <c r="E48" s="86"/>
      <c r="F48" s="86"/>
      <c r="G48" s="87"/>
      <c r="H48" s="116"/>
    </row>
    <row r="49" spans="1:8" s="105" customFormat="1" ht="15" x14ac:dyDescent="0.25">
      <c r="A49" s="106">
        <v>2</v>
      </c>
      <c r="B49" s="114" t="s">
        <v>60</v>
      </c>
      <c r="C49" s="86"/>
      <c r="D49" s="86"/>
      <c r="E49" s="86"/>
      <c r="F49" s="86"/>
      <c r="G49" s="87"/>
      <c r="H49" s="84"/>
    </row>
    <row r="50" spans="1:8" s="105" customFormat="1" ht="15" x14ac:dyDescent="0.25">
      <c r="A50" s="84"/>
      <c r="B50" s="86"/>
      <c r="C50" s="86"/>
      <c r="D50" s="86"/>
      <c r="E50" s="86"/>
      <c r="F50" s="86"/>
      <c r="G50" s="87"/>
      <c r="H50" s="84"/>
    </row>
    <row r="51" spans="1:8" s="105" customFormat="1" ht="15" x14ac:dyDescent="0.25">
      <c r="A51" s="88" t="s">
        <v>18</v>
      </c>
      <c r="B51" s="83" t="s">
        <v>113</v>
      </c>
      <c r="C51" s="83"/>
      <c r="D51" s="83"/>
      <c r="E51" s="116"/>
      <c r="F51" s="116"/>
      <c r="G51" s="116"/>
      <c r="H51" s="116"/>
    </row>
    <row r="52" spans="1:8" s="105" customFormat="1" ht="15.75" thickBot="1" x14ac:dyDescent="0.3">
      <c r="A52" s="88"/>
      <c r="B52" s="83"/>
      <c r="C52" s="83"/>
      <c r="D52" s="83"/>
      <c r="E52" s="116"/>
      <c r="F52" s="116"/>
      <c r="G52" s="116"/>
      <c r="H52" s="116"/>
    </row>
    <row r="53" spans="1:8" s="105" customFormat="1" ht="15" x14ac:dyDescent="0.25">
      <c r="A53" s="116"/>
      <c r="B53" s="112" t="s">
        <v>39</v>
      </c>
      <c r="C53" s="113" t="s">
        <v>44</v>
      </c>
      <c r="D53" s="113" t="s">
        <v>58</v>
      </c>
      <c r="E53" s="110" t="s">
        <v>41</v>
      </c>
      <c r="F53" s="110" t="s">
        <v>40</v>
      </c>
      <c r="G53" s="111" t="s">
        <v>114</v>
      </c>
      <c r="H53" s="116"/>
    </row>
    <row r="54" spans="1:8" s="105" customFormat="1" ht="15" x14ac:dyDescent="0.25">
      <c r="A54" s="116"/>
      <c r="B54" s="245" t="s">
        <v>196</v>
      </c>
      <c r="C54" s="109">
        <v>6</v>
      </c>
      <c r="D54" s="107">
        <v>12.8</v>
      </c>
      <c r="E54" s="196"/>
      <c r="F54" s="85">
        <v>0.4</v>
      </c>
      <c r="G54" s="108">
        <f>C54*D54*F54</f>
        <v>30.720000000000006</v>
      </c>
      <c r="H54" s="116"/>
    </row>
    <row r="55" spans="1:8" s="105" customFormat="1" ht="15" x14ac:dyDescent="0.25">
      <c r="A55" s="116"/>
      <c r="B55" s="221" t="s">
        <v>93</v>
      </c>
      <c r="C55" s="109">
        <v>2</v>
      </c>
      <c r="D55" s="107">
        <v>31.1</v>
      </c>
      <c r="E55" s="85"/>
      <c r="F55" s="85">
        <v>0.2</v>
      </c>
      <c r="G55" s="108">
        <f>C55*D55*F55</f>
        <v>12.440000000000001</v>
      </c>
      <c r="H55" s="116"/>
    </row>
    <row r="56" spans="1:8" s="105" customFormat="1" ht="15.75" thickBot="1" x14ac:dyDescent="0.3">
      <c r="A56" s="116"/>
      <c r="B56" s="319" t="s">
        <v>115</v>
      </c>
      <c r="C56" s="320"/>
      <c r="D56" s="320"/>
      <c r="E56" s="320"/>
      <c r="F56" s="321"/>
      <c r="G56" s="222">
        <f>SUM(G54:G55)</f>
        <v>43.160000000000011</v>
      </c>
      <c r="H56" s="116"/>
    </row>
    <row r="57" spans="1:8" s="105" customFormat="1" ht="15" x14ac:dyDescent="0.25">
      <c r="A57" s="116"/>
      <c r="B57" s="86"/>
      <c r="C57" s="86"/>
      <c r="D57" s="86"/>
      <c r="E57" s="86"/>
      <c r="F57" s="86"/>
      <c r="G57" s="87"/>
      <c r="H57" s="116"/>
    </row>
    <row r="58" spans="1:8" s="105" customFormat="1" ht="15" x14ac:dyDescent="0.25">
      <c r="A58" s="195" t="s">
        <v>52</v>
      </c>
      <c r="B58" s="318" t="s">
        <v>111</v>
      </c>
      <c r="C58" s="318"/>
      <c r="D58" s="318"/>
      <c r="E58" s="318"/>
      <c r="F58" s="318"/>
      <c r="G58" s="318"/>
      <c r="H58" s="318"/>
    </row>
    <row r="59" spans="1:8" s="105" customFormat="1" ht="15.75" thickBot="1" x14ac:dyDescent="0.3">
      <c r="A59" s="116"/>
      <c r="B59" s="86"/>
      <c r="C59" s="86"/>
      <c r="D59" s="86"/>
      <c r="E59" s="86"/>
      <c r="F59" s="86"/>
      <c r="G59" s="87"/>
      <c r="H59" s="116"/>
    </row>
    <row r="60" spans="1:8" s="105" customFormat="1" ht="15" x14ac:dyDescent="0.25">
      <c r="A60" s="116"/>
      <c r="B60" s="112" t="s">
        <v>39</v>
      </c>
      <c r="C60" s="113" t="s">
        <v>44</v>
      </c>
      <c r="D60" s="113" t="s">
        <v>58</v>
      </c>
      <c r="E60" s="110" t="s">
        <v>41</v>
      </c>
      <c r="F60" s="110" t="s">
        <v>45</v>
      </c>
      <c r="G60" s="111" t="s">
        <v>84</v>
      </c>
      <c r="H60" s="116"/>
    </row>
    <row r="61" spans="1:8" s="105" customFormat="1" ht="15" x14ac:dyDescent="0.25">
      <c r="A61" s="116"/>
      <c r="B61" s="220" t="s">
        <v>94</v>
      </c>
      <c r="C61" s="109">
        <v>2</v>
      </c>
      <c r="D61" s="107">
        <v>29.7</v>
      </c>
      <c r="E61" s="198"/>
      <c r="F61" s="85"/>
      <c r="G61" s="108">
        <f>C61*D61</f>
        <v>59.4</v>
      </c>
      <c r="H61" s="116"/>
    </row>
    <row r="62" spans="1:8" s="105" customFormat="1" ht="15.75" thickBot="1" x14ac:dyDescent="0.3">
      <c r="A62" s="116"/>
      <c r="B62" s="319" t="s">
        <v>101</v>
      </c>
      <c r="C62" s="320"/>
      <c r="D62" s="320"/>
      <c r="E62" s="320"/>
      <c r="F62" s="321"/>
      <c r="G62" s="222">
        <f>SUM(G61:G61)</f>
        <v>59.4</v>
      </c>
      <c r="H62" s="116"/>
    </row>
    <row r="63" spans="1:8" s="105" customFormat="1" ht="15" x14ac:dyDescent="0.25">
      <c r="A63" s="116"/>
      <c r="B63" s="86"/>
      <c r="C63" s="86"/>
      <c r="D63" s="86"/>
      <c r="E63" s="86"/>
      <c r="F63" s="86"/>
      <c r="G63" s="87"/>
      <c r="H63" s="116"/>
    </row>
    <row r="64" spans="1:8" s="105" customFormat="1" ht="15" x14ac:dyDescent="0.25">
      <c r="A64" s="195" t="s">
        <v>53</v>
      </c>
      <c r="B64" s="318" t="s">
        <v>67</v>
      </c>
      <c r="C64" s="318"/>
      <c r="D64" s="318"/>
      <c r="E64" s="318"/>
      <c r="F64" s="318"/>
      <c r="G64" s="318"/>
      <c r="H64" s="318"/>
    </row>
    <row r="65" spans="1:8" s="105" customFormat="1" ht="15.75" thickBot="1" x14ac:dyDescent="0.3">
      <c r="A65" s="116"/>
      <c r="B65" s="86"/>
      <c r="C65" s="86"/>
      <c r="D65" s="86"/>
      <c r="E65" s="86"/>
      <c r="F65" s="86"/>
      <c r="G65" s="87"/>
      <c r="H65" s="116"/>
    </row>
    <row r="66" spans="1:8" s="105" customFormat="1" ht="15" x14ac:dyDescent="0.25">
      <c r="A66" s="116"/>
      <c r="B66" s="112" t="s">
        <v>39</v>
      </c>
      <c r="C66" s="113" t="s">
        <v>44</v>
      </c>
      <c r="D66" s="113" t="s">
        <v>58</v>
      </c>
      <c r="E66" s="110" t="s">
        <v>41</v>
      </c>
      <c r="F66" s="110" t="s">
        <v>45</v>
      </c>
      <c r="G66" s="111" t="s">
        <v>42</v>
      </c>
      <c r="H66" s="116"/>
    </row>
    <row r="67" spans="1:8" s="105" customFormat="1" ht="15" x14ac:dyDescent="0.25">
      <c r="A67" s="116"/>
      <c r="B67" s="211" t="s">
        <v>94</v>
      </c>
      <c r="C67" s="115"/>
      <c r="D67" s="197"/>
      <c r="E67" s="198"/>
      <c r="F67" s="85"/>
      <c r="G67" s="108">
        <v>272.24</v>
      </c>
      <c r="H67" s="116"/>
    </row>
    <row r="68" spans="1:8" s="105" customFormat="1" ht="15.75" thickBot="1" x14ac:dyDescent="0.3">
      <c r="A68" s="116"/>
      <c r="B68" s="319" t="s">
        <v>43</v>
      </c>
      <c r="C68" s="320"/>
      <c r="D68" s="320"/>
      <c r="E68" s="320"/>
      <c r="F68" s="321"/>
      <c r="G68" s="222">
        <f>SUM(G67:G67)</f>
        <v>272.24</v>
      </c>
      <c r="H68" s="116"/>
    </row>
    <row r="69" spans="1:8" s="105" customFormat="1" ht="15" x14ac:dyDescent="0.25">
      <c r="A69" s="116"/>
      <c r="B69" s="86"/>
      <c r="C69" s="86"/>
      <c r="D69" s="86"/>
      <c r="E69" s="86"/>
      <c r="F69" s="86"/>
      <c r="G69" s="87"/>
      <c r="H69" s="116"/>
    </row>
    <row r="70" spans="1:8" s="105" customFormat="1" ht="15" x14ac:dyDescent="0.25">
      <c r="A70" s="195" t="s">
        <v>124</v>
      </c>
      <c r="B70" s="318" t="s">
        <v>122</v>
      </c>
      <c r="C70" s="318"/>
      <c r="D70" s="318"/>
      <c r="E70" s="318"/>
      <c r="F70" s="318"/>
      <c r="G70" s="318"/>
      <c r="H70" s="318"/>
    </row>
    <row r="71" spans="1:8" s="105" customFormat="1" ht="15.75" thickBot="1" x14ac:dyDescent="0.3">
      <c r="A71" s="116"/>
      <c r="B71" s="86"/>
      <c r="C71" s="86"/>
      <c r="D71" s="86"/>
      <c r="E71" s="86"/>
      <c r="F71" s="86"/>
      <c r="G71" s="87"/>
      <c r="H71" s="116"/>
    </row>
    <row r="72" spans="1:8" s="105" customFormat="1" ht="15" x14ac:dyDescent="0.25">
      <c r="A72" s="116"/>
      <c r="B72" s="112" t="s">
        <v>39</v>
      </c>
      <c r="C72" s="113" t="s">
        <v>44</v>
      </c>
      <c r="D72" s="113" t="s">
        <v>58</v>
      </c>
      <c r="E72" s="110" t="s">
        <v>40</v>
      </c>
      <c r="F72" s="110" t="s">
        <v>45</v>
      </c>
      <c r="G72" s="111" t="s">
        <v>84</v>
      </c>
      <c r="H72" s="116"/>
    </row>
    <row r="73" spans="1:8" s="105" customFormat="1" ht="15" x14ac:dyDescent="0.25">
      <c r="A73" s="116"/>
      <c r="B73" s="327" t="s">
        <v>93</v>
      </c>
      <c r="C73" s="237">
        <v>2</v>
      </c>
      <c r="D73" s="237">
        <v>22</v>
      </c>
      <c r="E73" s="238">
        <v>4.5</v>
      </c>
      <c r="F73" s="196"/>
      <c r="G73" s="108">
        <f>C73*(D73+E73)</f>
        <v>53</v>
      </c>
      <c r="H73" s="116"/>
    </row>
    <row r="74" spans="1:8" s="105" customFormat="1" ht="15" x14ac:dyDescent="0.25">
      <c r="A74" s="116"/>
      <c r="B74" s="328"/>
      <c r="C74" s="237">
        <v>2</v>
      </c>
      <c r="D74" s="237">
        <v>13</v>
      </c>
      <c r="E74" s="238">
        <v>4.5</v>
      </c>
      <c r="F74" s="85"/>
      <c r="G74" s="108">
        <f>C74*(D74+E74)</f>
        <v>35</v>
      </c>
      <c r="H74" s="116"/>
    </row>
    <row r="75" spans="1:8" s="105" customFormat="1" ht="15.75" thickBot="1" x14ac:dyDescent="0.3">
      <c r="A75" s="116"/>
      <c r="B75" s="319" t="s">
        <v>56</v>
      </c>
      <c r="C75" s="320"/>
      <c r="D75" s="320"/>
      <c r="E75" s="320"/>
      <c r="F75" s="321"/>
      <c r="G75" s="222">
        <f>SUM(G73:G74)</f>
        <v>88</v>
      </c>
      <c r="H75" s="116"/>
    </row>
    <row r="76" spans="1:8" s="105" customFormat="1" ht="15" x14ac:dyDescent="0.25">
      <c r="A76" s="116"/>
      <c r="B76" s="86"/>
      <c r="C76" s="86"/>
      <c r="D76" s="86"/>
      <c r="E76" s="86"/>
      <c r="F76" s="86"/>
      <c r="G76" s="87"/>
      <c r="H76" s="116"/>
    </row>
    <row r="77" spans="1:8" s="105" customFormat="1" ht="15" x14ac:dyDescent="0.25">
      <c r="A77" s="195" t="s">
        <v>156</v>
      </c>
      <c r="B77" s="318" t="s">
        <v>153</v>
      </c>
      <c r="C77" s="318"/>
      <c r="D77" s="318"/>
      <c r="E77" s="318"/>
      <c r="F77" s="318"/>
      <c r="G77" s="318"/>
      <c r="H77" s="318"/>
    </row>
    <row r="78" spans="1:8" s="105" customFormat="1" ht="15.75" thickBot="1" x14ac:dyDescent="0.3">
      <c r="A78" s="116"/>
      <c r="B78" s="86"/>
      <c r="C78" s="86"/>
      <c r="D78" s="86"/>
      <c r="E78" s="86"/>
      <c r="F78" s="86"/>
      <c r="G78" s="87"/>
      <c r="H78" s="116"/>
    </row>
    <row r="79" spans="1:8" s="105" customFormat="1" ht="15" x14ac:dyDescent="0.25">
      <c r="A79" s="116"/>
      <c r="B79" s="112" t="s">
        <v>39</v>
      </c>
      <c r="C79" s="113" t="s">
        <v>44</v>
      </c>
      <c r="D79" s="113" t="s">
        <v>58</v>
      </c>
      <c r="E79" s="110" t="s">
        <v>40</v>
      </c>
      <c r="F79" s="110" t="s">
        <v>45</v>
      </c>
      <c r="G79" s="111" t="s">
        <v>194</v>
      </c>
      <c r="H79" s="116"/>
    </row>
    <row r="80" spans="1:8" s="105" customFormat="1" ht="15" x14ac:dyDescent="0.25">
      <c r="A80" s="116"/>
      <c r="B80" s="234" t="s">
        <v>93</v>
      </c>
      <c r="C80" s="237">
        <v>4</v>
      </c>
      <c r="D80" s="237"/>
      <c r="E80" s="238"/>
      <c r="F80" s="196"/>
      <c r="G80" s="108">
        <f>C80</f>
        <v>4</v>
      </c>
      <c r="H80" s="116"/>
    </row>
    <row r="81" spans="1:8" s="105" customFormat="1" ht="15.75" thickBot="1" x14ac:dyDescent="0.3">
      <c r="A81" s="116"/>
      <c r="B81" s="319" t="s">
        <v>195</v>
      </c>
      <c r="C81" s="320"/>
      <c r="D81" s="320"/>
      <c r="E81" s="320"/>
      <c r="F81" s="321"/>
      <c r="G81" s="222">
        <f>SUM(G80:G80)</f>
        <v>4</v>
      </c>
      <c r="H81" s="116"/>
    </row>
    <row r="82" spans="1:8" s="105" customFormat="1" ht="15" x14ac:dyDescent="0.25">
      <c r="A82" s="116"/>
      <c r="B82" s="86"/>
      <c r="C82" s="86"/>
      <c r="D82" s="86"/>
      <c r="E82" s="86"/>
      <c r="F82" s="86"/>
      <c r="G82" s="87"/>
      <c r="H82" s="116"/>
    </row>
    <row r="83" spans="1:8" s="105" customFormat="1" ht="15" x14ac:dyDescent="0.25">
      <c r="A83" s="88" t="s">
        <v>164</v>
      </c>
      <c r="B83" s="83" t="s">
        <v>170</v>
      </c>
      <c r="C83" s="83"/>
      <c r="D83" s="83"/>
      <c r="E83" s="116"/>
      <c r="F83" s="116"/>
      <c r="G83" s="116"/>
      <c r="H83" s="116"/>
    </row>
    <row r="84" spans="1:8" s="105" customFormat="1" ht="15.75" thickBot="1" x14ac:dyDescent="0.3">
      <c r="A84" s="88"/>
      <c r="B84" s="83"/>
      <c r="C84" s="83"/>
      <c r="D84" s="83"/>
      <c r="E84" s="116"/>
      <c r="F84" s="116"/>
      <c r="G84" s="116"/>
      <c r="H84" s="116"/>
    </row>
    <row r="85" spans="1:8" s="105" customFormat="1" ht="15" x14ac:dyDescent="0.25">
      <c r="A85" s="116"/>
      <c r="B85" s="112" t="s">
        <v>39</v>
      </c>
      <c r="C85" s="113" t="s">
        <v>44</v>
      </c>
      <c r="D85" s="113" t="s">
        <v>58</v>
      </c>
      <c r="E85" s="110" t="s">
        <v>40</v>
      </c>
      <c r="F85" s="110" t="s">
        <v>45</v>
      </c>
      <c r="G85" s="111" t="s">
        <v>42</v>
      </c>
      <c r="H85" s="116"/>
    </row>
    <row r="86" spans="1:8" s="105" customFormat="1" ht="15" x14ac:dyDescent="0.25">
      <c r="A86" s="116"/>
      <c r="B86" s="234" t="s">
        <v>88</v>
      </c>
      <c r="C86" s="109">
        <v>6</v>
      </c>
      <c r="D86" s="107">
        <v>12.8</v>
      </c>
      <c r="E86" s="107">
        <v>0.2</v>
      </c>
      <c r="F86" s="85"/>
      <c r="G86" s="108">
        <f>C86*D86*E86</f>
        <v>15.360000000000003</v>
      </c>
      <c r="H86" s="116"/>
    </row>
    <row r="87" spans="1:8" s="105" customFormat="1" ht="15.75" thickBot="1" x14ac:dyDescent="0.3">
      <c r="A87" s="116"/>
      <c r="B87" s="319" t="s">
        <v>43</v>
      </c>
      <c r="C87" s="320"/>
      <c r="D87" s="320"/>
      <c r="E87" s="320"/>
      <c r="F87" s="321"/>
      <c r="G87" s="222">
        <f>SUM(G86:G86)</f>
        <v>15.360000000000003</v>
      </c>
      <c r="H87" s="116"/>
    </row>
    <row r="88" spans="1:8" s="105" customFormat="1" ht="15" x14ac:dyDescent="0.25">
      <c r="A88" s="116"/>
      <c r="B88" s="86"/>
      <c r="C88" s="86"/>
      <c r="D88" s="86"/>
      <c r="E88" s="86"/>
      <c r="F88" s="86"/>
      <c r="G88" s="87"/>
      <c r="H88" s="116"/>
    </row>
    <row r="89" spans="1:8" s="105" customFormat="1" ht="15" x14ac:dyDescent="0.25">
      <c r="A89" s="88" t="s">
        <v>165</v>
      </c>
      <c r="B89" s="83" t="s">
        <v>179</v>
      </c>
      <c r="C89" s="83"/>
      <c r="D89" s="83"/>
      <c r="E89" s="116"/>
      <c r="F89" s="116"/>
      <c r="G89" s="116"/>
      <c r="H89" s="116"/>
    </row>
    <row r="90" spans="1:8" s="105" customFormat="1" ht="15.75" thickBot="1" x14ac:dyDescent="0.3">
      <c r="A90" s="88"/>
      <c r="B90" s="83"/>
      <c r="C90" s="83"/>
      <c r="D90" s="83"/>
      <c r="E90" s="116"/>
      <c r="F90" s="116"/>
      <c r="G90" s="116"/>
      <c r="H90" s="116"/>
    </row>
    <row r="91" spans="1:8" s="105" customFormat="1" ht="15" x14ac:dyDescent="0.25">
      <c r="A91" s="116"/>
      <c r="B91" s="112" t="s">
        <v>39</v>
      </c>
      <c r="C91" s="113" t="s">
        <v>44</v>
      </c>
      <c r="D91" s="113" t="s">
        <v>58</v>
      </c>
      <c r="E91" s="110" t="s">
        <v>176</v>
      </c>
      <c r="F91" s="110" t="s">
        <v>45</v>
      </c>
      <c r="G91" s="111" t="s">
        <v>174</v>
      </c>
      <c r="H91" s="116"/>
    </row>
    <row r="92" spans="1:8" s="105" customFormat="1" ht="15" x14ac:dyDescent="0.25">
      <c r="A92" s="116"/>
      <c r="B92" s="234" t="s">
        <v>88</v>
      </c>
      <c r="C92" s="109">
        <v>3</v>
      </c>
      <c r="D92" s="107">
        <v>12.8</v>
      </c>
      <c r="E92" s="107">
        <v>12.65</v>
      </c>
      <c r="F92" s="85"/>
      <c r="G92" s="108">
        <f>C92*D92*E92</f>
        <v>485.7600000000001</v>
      </c>
      <c r="H92" s="116"/>
    </row>
    <row r="93" spans="1:8" s="105" customFormat="1" ht="15.75" thickBot="1" x14ac:dyDescent="0.3">
      <c r="A93" s="116"/>
      <c r="B93" s="319" t="s">
        <v>175</v>
      </c>
      <c r="C93" s="320"/>
      <c r="D93" s="320"/>
      <c r="E93" s="320"/>
      <c r="F93" s="321"/>
      <c r="G93" s="222">
        <f>SUM(G92:G92)</f>
        <v>485.7600000000001</v>
      </c>
      <c r="H93" s="116"/>
    </row>
    <row r="94" spans="1:8" s="105" customFormat="1" ht="15" x14ac:dyDescent="0.25">
      <c r="A94" s="116"/>
      <c r="B94" s="86"/>
      <c r="C94" s="86"/>
      <c r="D94" s="86"/>
      <c r="E94" s="86"/>
      <c r="F94" s="86"/>
      <c r="G94" s="87"/>
      <c r="H94" s="116"/>
    </row>
    <row r="95" spans="1:8" s="105" customFormat="1" ht="15" x14ac:dyDescent="0.25">
      <c r="A95" s="88" t="s">
        <v>166</v>
      </c>
      <c r="B95" s="83" t="s">
        <v>180</v>
      </c>
      <c r="C95" s="83"/>
      <c r="D95" s="83"/>
      <c r="E95" s="116"/>
      <c r="F95" s="116"/>
      <c r="G95" s="116"/>
      <c r="H95" s="116"/>
    </row>
    <row r="96" spans="1:8" s="105" customFormat="1" ht="15.75" thickBot="1" x14ac:dyDescent="0.3">
      <c r="A96" s="88"/>
      <c r="B96" s="83"/>
      <c r="C96" s="83"/>
      <c r="D96" s="83"/>
      <c r="E96" s="116"/>
      <c r="F96" s="116"/>
      <c r="G96" s="116"/>
      <c r="H96" s="116"/>
    </row>
    <row r="97" spans="1:8" s="105" customFormat="1" ht="15" x14ac:dyDescent="0.25">
      <c r="A97" s="116"/>
      <c r="B97" s="112" t="s">
        <v>39</v>
      </c>
      <c r="C97" s="113" t="s">
        <v>44</v>
      </c>
      <c r="D97" s="113" t="s">
        <v>58</v>
      </c>
      <c r="E97" s="110" t="s">
        <v>176</v>
      </c>
      <c r="F97" s="111" t="s">
        <v>174</v>
      </c>
      <c r="G97" s="111" t="s">
        <v>174</v>
      </c>
      <c r="H97" s="116"/>
    </row>
    <row r="98" spans="1:8" s="105" customFormat="1" ht="15" x14ac:dyDescent="0.25">
      <c r="A98" s="116"/>
      <c r="B98" s="327" t="s">
        <v>88</v>
      </c>
      <c r="C98" s="109">
        <v>3</v>
      </c>
      <c r="D98" s="107">
        <v>12.8</v>
      </c>
      <c r="E98" s="107">
        <v>9.68</v>
      </c>
      <c r="F98" s="85"/>
      <c r="G98" s="108">
        <f>C98*D98*E98</f>
        <v>371.71200000000005</v>
      </c>
      <c r="H98" s="116"/>
    </row>
    <row r="99" spans="1:8" s="105" customFormat="1" ht="15" x14ac:dyDescent="0.25">
      <c r="A99" s="116"/>
      <c r="B99" s="328"/>
      <c r="C99" s="109">
        <v>66</v>
      </c>
      <c r="D99" s="107">
        <v>0.9</v>
      </c>
      <c r="E99" s="107">
        <v>9.68</v>
      </c>
      <c r="F99" s="85"/>
      <c r="G99" s="108">
        <f>C99*D99*E99</f>
        <v>574.99199999999996</v>
      </c>
      <c r="H99" s="116"/>
    </row>
    <row r="100" spans="1:8" s="105" customFormat="1" ht="15.75" thickBot="1" x14ac:dyDescent="0.3">
      <c r="A100" s="116"/>
      <c r="B100" s="319" t="s">
        <v>175</v>
      </c>
      <c r="C100" s="320"/>
      <c r="D100" s="320"/>
      <c r="E100" s="320"/>
      <c r="F100" s="321"/>
      <c r="G100" s="222">
        <f>SUM(G98:G99)</f>
        <v>946.70399999999995</v>
      </c>
      <c r="H100" s="116"/>
    </row>
    <row r="101" spans="1:8" s="105" customFormat="1" ht="15" x14ac:dyDescent="0.25">
      <c r="A101" s="116"/>
      <c r="B101" s="86"/>
      <c r="C101" s="86"/>
      <c r="D101" s="86"/>
      <c r="E101" s="86"/>
      <c r="F101" s="86"/>
      <c r="G101" s="87"/>
      <c r="H101" s="116"/>
    </row>
    <row r="102" spans="1:8" s="105" customFormat="1" ht="15" x14ac:dyDescent="0.25">
      <c r="A102" s="88" t="s">
        <v>167</v>
      </c>
      <c r="B102" s="83" t="s">
        <v>182</v>
      </c>
      <c r="C102" s="83"/>
      <c r="D102" s="83"/>
      <c r="E102" s="116"/>
      <c r="F102" s="116"/>
      <c r="G102" s="116"/>
      <c r="H102" s="116"/>
    </row>
    <row r="103" spans="1:8" s="105" customFormat="1" ht="15.75" thickBot="1" x14ac:dyDescent="0.3">
      <c r="A103" s="88"/>
      <c r="B103" s="83"/>
      <c r="C103" s="83"/>
      <c r="D103" s="83"/>
      <c r="E103" s="116"/>
      <c r="F103" s="116"/>
      <c r="G103" s="116"/>
      <c r="H103" s="116"/>
    </row>
    <row r="104" spans="1:8" s="105" customFormat="1" ht="15" x14ac:dyDescent="0.25">
      <c r="A104" s="116"/>
      <c r="B104" s="112" t="s">
        <v>39</v>
      </c>
      <c r="C104" s="113" t="s">
        <v>44</v>
      </c>
      <c r="D104" s="113" t="s">
        <v>58</v>
      </c>
      <c r="E104" s="110" t="s">
        <v>40</v>
      </c>
      <c r="F104" s="111" t="s">
        <v>174</v>
      </c>
      <c r="G104" s="111" t="s">
        <v>183</v>
      </c>
      <c r="H104" s="116"/>
    </row>
    <row r="105" spans="1:8" s="105" customFormat="1" ht="15" x14ac:dyDescent="0.25">
      <c r="A105" s="116"/>
      <c r="B105" s="327" t="s">
        <v>88</v>
      </c>
      <c r="C105" s="109">
        <v>3</v>
      </c>
      <c r="D105" s="107">
        <v>12.8</v>
      </c>
      <c r="E105" s="247">
        <v>0.105</v>
      </c>
      <c r="F105" s="246"/>
      <c r="G105" s="248">
        <f>C105*D105*E105</f>
        <v>4.032</v>
      </c>
      <c r="H105" s="116"/>
    </row>
    <row r="106" spans="1:8" s="105" customFormat="1" ht="15" x14ac:dyDescent="0.25">
      <c r="A106" s="116"/>
      <c r="B106" s="328"/>
      <c r="C106" s="109">
        <v>3</v>
      </c>
      <c r="D106" s="107">
        <v>12.8</v>
      </c>
      <c r="E106" s="107">
        <v>0.13</v>
      </c>
      <c r="F106" s="85"/>
      <c r="G106" s="248">
        <f>C106*D106*E106</f>
        <v>4.9920000000000009</v>
      </c>
      <c r="H106" s="116"/>
    </row>
    <row r="107" spans="1:8" s="105" customFormat="1" ht="15.75" thickBot="1" x14ac:dyDescent="0.3">
      <c r="A107" s="116"/>
      <c r="B107" s="319" t="s">
        <v>43</v>
      </c>
      <c r="C107" s="320"/>
      <c r="D107" s="320"/>
      <c r="E107" s="320"/>
      <c r="F107" s="321"/>
      <c r="G107" s="222">
        <f>SUM(G105:G106)</f>
        <v>9.0240000000000009</v>
      </c>
      <c r="H107" s="116"/>
    </row>
    <row r="108" spans="1:8" s="105" customFormat="1" ht="15" x14ac:dyDescent="0.25">
      <c r="A108" s="116"/>
      <c r="B108" s="86"/>
      <c r="C108" s="86"/>
      <c r="D108" s="86"/>
      <c r="E108" s="86"/>
      <c r="F108" s="86"/>
      <c r="G108" s="87"/>
      <c r="H108" s="116"/>
    </row>
    <row r="109" spans="1:8" s="105" customFormat="1" ht="15" x14ac:dyDescent="0.25">
      <c r="A109" s="88" t="s">
        <v>168</v>
      </c>
      <c r="B109" s="83" t="s">
        <v>193</v>
      </c>
      <c r="C109" s="83"/>
      <c r="D109" s="83"/>
      <c r="E109" s="116"/>
      <c r="F109" s="116"/>
      <c r="G109" s="116"/>
      <c r="H109" s="116"/>
    </row>
    <row r="110" spans="1:8" s="105" customFormat="1" ht="15.75" thickBot="1" x14ac:dyDescent="0.3">
      <c r="A110" s="88"/>
      <c r="B110" s="83"/>
      <c r="C110" s="83"/>
      <c r="D110" s="83"/>
      <c r="E110" s="116"/>
      <c r="F110" s="116"/>
      <c r="G110" s="116"/>
      <c r="H110" s="116"/>
    </row>
    <row r="111" spans="1:8" s="105" customFormat="1" ht="15" x14ac:dyDescent="0.25">
      <c r="A111" s="116"/>
      <c r="B111" s="112" t="s">
        <v>39</v>
      </c>
      <c r="C111" s="113" t="s">
        <v>44</v>
      </c>
      <c r="D111" s="113" t="s">
        <v>58</v>
      </c>
      <c r="E111" s="110" t="s">
        <v>41</v>
      </c>
      <c r="F111" s="111" t="s">
        <v>174</v>
      </c>
      <c r="G111" s="111" t="s">
        <v>183</v>
      </c>
      <c r="H111" s="116"/>
    </row>
    <row r="112" spans="1:8" s="105" customFormat="1" ht="15" x14ac:dyDescent="0.25">
      <c r="A112" s="116"/>
      <c r="B112" s="234" t="s">
        <v>88</v>
      </c>
      <c r="C112" s="109">
        <v>3</v>
      </c>
      <c r="D112" s="107">
        <v>12.8</v>
      </c>
      <c r="E112" s="107">
        <v>1.45</v>
      </c>
      <c r="F112" s="246"/>
      <c r="G112" s="248">
        <f>C112*D112*E112</f>
        <v>55.680000000000007</v>
      </c>
      <c r="H112" s="116"/>
    </row>
    <row r="113" spans="1:9" s="105" customFormat="1" ht="15.75" thickBot="1" x14ac:dyDescent="0.3">
      <c r="A113" s="116"/>
      <c r="B113" s="319" t="s">
        <v>43</v>
      </c>
      <c r="C113" s="320"/>
      <c r="D113" s="320"/>
      <c r="E113" s="320"/>
      <c r="F113" s="321"/>
      <c r="G113" s="222">
        <f>SUM(G112:G112)</f>
        <v>55.680000000000007</v>
      </c>
      <c r="H113" s="116"/>
    </row>
    <row r="114" spans="1:9" s="105" customFormat="1" ht="15" x14ac:dyDescent="0.25">
      <c r="A114" s="116"/>
      <c r="B114" s="86"/>
      <c r="C114" s="86"/>
      <c r="D114" s="86"/>
      <c r="E114" s="86"/>
      <c r="F114" s="86"/>
      <c r="G114" s="87"/>
      <c r="H114" s="116"/>
    </row>
    <row r="115" spans="1:9" s="105" customFormat="1" ht="15" x14ac:dyDescent="0.25">
      <c r="A115" s="195">
        <v>3</v>
      </c>
      <c r="B115" s="194" t="s">
        <v>61</v>
      </c>
      <c r="C115" s="86"/>
      <c r="D115" s="86"/>
      <c r="E115" s="86"/>
      <c r="F115" s="86"/>
      <c r="G115" s="87"/>
      <c r="H115" s="116"/>
    </row>
    <row r="116" spans="1:9" s="105" customFormat="1" ht="15" x14ac:dyDescent="0.25">
      <c r="A116" s="116"/>
      <c r="B116" s="86"/>
      <c r="C116" s="86"/>
      <c r="D116" s="86"/>
      <c r="E116" s="86"/>
      <c r="F116" s="86"/>
      <c r="G116" s="87"/>
      <c r="H116" s="116"/>
    </row>
    <row r="117" spans="1:9" s="105" customFormat="1" ht="15" x14ac:dyDescent="0.25">
      <c r="A117" s="195" t="s">
        <v>30</v>
      </c>
      <c r="B117" s="318" t="s">
        <v>62</v>
      </c>
      <c r="C117" s="318"/>
      <c r="D117" s="318"/>
      <c r="E117" s="318"/>
      <c r="F117" s="318"/>
      <c r="G117" s="318"/>
      <c r="H117" s="318"/>
      <c r="I117" s="318"/>
    </row>
    <row r="118" spans="1:9" s="105" customFormat="1" ht="15.75" thickBot="1" x14ac:dyDescent="0.3">
      <c r="A118" s="116"/>
      <c r="B118" s="86"/>
      <c r="C118" s="86"/>
      <c r="D118" s="86"/>
      <c r="E118" s="86"/>
      <c r="F118" s="86"/>
      <c r="G118" s="87"/>
      <c r="H118" s="116"/>
    </row>
    <row r="119" spans="1:9" s="105" customFormat="1" ht="15" x14ac:dyDescent="0.25">
      <c r="A119" s="116"/>
      <c r="B119" s="112" t="s">
        <v>39</v>
      </c>
      <c r="C119" s="113" t="s">
        <v>44</v>
      </c>
      <c r="D119" s="113" t="s">
        <v>58</v>
      </c>
      <c r="E119" s="110" t="s">
        <v>41</v>
      </c>
      <c r="F119" s="110" t="s">
        <v>45</v>
      </c>
      <c r="G119" s="111" t="s">
        <v>42</v>
      </c>
      <c r="H119" s="116"/>
    </row>
    <row r="120" spans="1:9" s="105" customFormat="1" ht="15" x14ac:dyDescent="0.25">
      <c r="A120" s="116"/>
      <c r="B120" s="221" t="s">
        <v>93</v>
      </c>
      <c r="C120" s="109">
        <v>2</v>
      </c>
      <c r="D120" s="107">
        <v>31.4</v>
      </c>
      <c r="E120" s="85">
        <v>1</v>
      </c>
      <c r="F120" s="85"/>
      <c r="G120" s="108">
        <f>C120*D120*E120</f>
        <v>62.8</v>
      </c>
      <c r="H120" s="116"/>
    </row>
    <row r="121" spans="1:9" s="105" customFormat="1" ht="15.75" thickBot="1" x14ac:dyDescent="0.3">
      <c r="A121" s="116"/>
      <c r="B121" s="319" t="s">
        <v>43</v>
      </c>
      <c r="C121" s="320"/>
      <c r="D121" s="320"/>
      <c r="E121" s="320"/>
      <c r="F121" s="321"/>
      <c r="G121" s="222">
        <f>SUM(G120:G120)</f>
        <v>62.8</v>
      </c>
      <c r="H121" s="116"/>
    </row>
    <row r="122" spans="1:9" s="105" customFormat="1" ht="15" x14ac:dyDescent="0.25">
      <c r="A122" s="116"/>
      <c r="B122" s="86"/>
      <c r="C122" s="86"/>
      <c r="D122" s="86"/>
      <c r="E122" s="86"/>
      <c r="F122" s="86"/>
      <c r="G122" s="87"/>
      <c r="H122" s="116"/>
    </row>
    <row r="123" spans="1:9" s="105" customFormat="1" ht="15" x14ac:dyDescent="0.25">
      <c r="A123" s="195" t="s">
        <v>83</v>
      </c>
      <c r="B123" s="325" t="s">
        <v>86</v>
      </c>
      <c r="C123" s="325"/>
      <c r="D123" s="325"/>
      <c r="E123" s="325"/>
      <c r="F123" s="325"/>
      <c r="G123" s="325"/>
      <c r="H123" s="325"/>
      <c r="I123" s="325"/>
    </row>
    <row r="124" spans="1:9" s="105" customFormat="1" ht="15.75" thickBot="1" x14ac:dyDescent="0.3">
      <c r="A124" s="116"/>
      <c r="B124" s="86"/>
      <c r="C124" s="86"/>
      <c r="D124" s="86"/>
      <c r="E124" s="86"/>
      <c r="F124" s="86"/>
      <c r="G124" s="87"/>
      <c r="H124" s="116"/>
    </row>
    <row r="125" spans="1:9" s="105" customFormat="1" ht="15" x14ac:dyDescent="0.25">
      <c r="A125" s="116"/>
      <c r="B125" s="112" t="s">
        <v>39</v>
      </c>
      <c r="C125" s="113" t="s">
        <v>44</v>
      </c>
      <c r="D125" s="113" t="s">
        <v>58</v>
      </c>
      <c r="E125" s="110" t="s">
        <v>41</v>
      </c>
      <c r="F125" s="110" t="s">
        <v>45</v>
      </c>
      <c r="G125" s="111" t="s">
        <v>42</v>
      </c>
      <c r="H125" s="116"/>
    </row>
    <row r="126" spans="1:9" s="105" customFormat="1" ht="15" x14ac:dyDescent="0.25">
      <c r="A126" s="116"/>
      <c r="B126" s="221" t="s">
        <v>93</v>
      </c>
      <c r="C126" s="109">
        <v>2</v>
      </c>
      <c r="D126" s="107">
        <v>31.4</v>
      </c>
      <c r="E126" s="85">
        <v>1</v>
      </c>
      <c r="F126" s="85"/>
      <c r="G126" s="108">
        <f>C126*D126*E126</f>
        <v>62.8</v>
      </c>
      <c r="H126" s="116"/>
    </row>
    <row r="127" spans="1:9" s="105" customFormat="1" ht="15.75" thickBot="1" x14ac:dyDescent="0.3">
      <c r="A127" s="116"/>
      <c r="B127" s="319" t="s">
        <v>43</v>
      </c>
      <c r="C127" s="320"/>
      <c r="D127" s="320"/>
      <c r="E127" s="320"/>
      <c r="F127" s="321"/>
      <c r="G127" s="222">
        <f>SUM(G126:G126)</f>
        <v>62.8</v>
      </c>
      <c r="H127" s="116"/>
    </row>
    <row r="128" spans="1:9" s="105" customFormat="1" ht="15" x14ac:dyDescent="0.25">
      <c r="A128" s="116"/>
      <c r="B128" s="86"/>
      <c r="C128" s="86"/>
      <c r="D128" s="86"/>
      <c r="E128" s="86"/>
      <c r="F128" s="86"/>
      <c r="G128" s="87"/>
      <c r="H128" s="116"/>
    </row>
    <row r="129" spans="1:9" s="105" customFormat="1" ht="15" x14ac:dyDescent="0.25">
      <c r="A129" s="195" t="s">
        <v>106</v>
      </c>
      <c r="B129" s="318" t="s">
        <v>107</v>
      </c>
      <c r="C129" s="318"/>
      <c r="D129" s="318"/>
      <c r="E129" s="318"/>
      <c r="F129" s="318"/>
      <c r="G129" s="318"/>
      <c r="H129" s="318"/>
      <c r="I129" s="318"/>
    </row>
    <row r="130" spans="1:9" s="105" customFormat="1" ht="15.75" thickBot="1" x14ac:dyDescent="0.3">
      <c r="A130" s="116"/>
      <c r="B130" s="86"/>
      <c r="C130" s="86"/>
      <c r="D130" s="86"/>
      <c r="E130" s="86"/>
      <c r="F130" s="86"/>
      <c r="G130" s="87"/>
      <c r="H130" s="116"/>
    </row>
    <row r="131" spans="1:9" s="105" customFormat="1" ht="15" x14ac:dyDescent="0.25">
      <c r="A131" s="116"/>
      <c r="B131" s="112" t="s">
        <v>39</v>
      </c>
      <c r="C131" s="113" t="s">
        <v>44</v>
      </c>
      <c r="D131" s="113" t="s">
        <v>58</v>
      </c>
      <c r="E131" s="110" t="s">
        <v>41</v>
      </c>
      <c r="F131" s="110" t="s">
        <v>45</v>
      </c>
      <c r="G131" s="111" t="s">
        <v>42</v>
      </c>
      <c r="H131" s="116"/>
    </row>
    <row r="132" spans="1:9" s="105" customFormat="1" ht="15" x14ac:dyDescent="0.25">
      <c r="A132" s="116"/>
      <c r="B132" s="221" t="s">
        <v>109</v>
      </c>
      <c r="C132" s="109">
        <v>2</v>
      </c>
      <c r="D132" s="107">
        <v>22.3</v>
      </c>
      <c r="E132" s="85">
        <v>3.59</v>
      </c>
      <c r="F132" s="85"/>
      <c r="G132" s="108">
        <f>C132*D132*E132</f>
        <v>160.114</v>
      </c>
      <c r="H132" s="116"/>
    </row>
    <row r="133" spans="1:9" s="105" customFormat="1" ht="15.75" thickBot="1" x14ac:dyDescent="0.3">
      <c r="A133" s="116"/>
      <c r="B133" s="319" t="s">
        <v>43</v>
      </c>
      <c r="C133" s="320"/>
      <c r="D133" s="320"/>
      <c r="E133" s="320"/>
      <c r="F133" s="321"/>
      <c r="G133" s="222">
        <f>SUM(G132:G132)</f>
        <v>160.114</v>
      </c>
      <c r="H133" s="116"/>
    </row>
    <row r="134" spans="1:9" s="105" customFormat="1" ht="15" x14ac:dyDescent="0.25">
      <c r="A134" s="116"/>
      <c r="B134" s="86"/>
      <c r="C134" s="86"/>
      <c r="D134" s="86"/>
      <c r="E134" s="86"/>
      <c r="F134" s="86"/>
      <c r="G134" s="87"/>
      <c r="H134" s="116"/>
    </row>
    <row r="135" spans="1:9" s="105" customFormat="1" ht="15" x14ac:dyDescent="0.25">
      <c r="A135" s="195" t="s">
        <v>118</v>
      </c>
      <c r="B135" s="318" t="s">
        <v>119</v>
      </c>
      <c r="C135" s="318"/>
      <c r="D135" s="318"/>
      <c r="E135" s="318"/>
      <c r="F135" s="318"/>
      <c r="G135" s="318"/>
      <c r="H135" s="318"/>
      <c r="I135" s="318"/>
    </row>
    <row r="136" spans="1:9" s="105" customFormat="1" ht="15.75" thickBot="1" x14ac:dyDescent="0.3">
      <c r="A136" s="116"/>
      <c r="B136" s="86"/>
      <c r="C136" s="86"/>
      <c r="D136" s="86"/>
      <c r="E136" s="86"/>
      <c r="F136" s="86"/>
      <c r="G136" s="87"/>
      <c r="H136" s="116"/>
    </row>
    <row r="137" spans="1:9" s="105" customFormat="1" ht="15" x14ac:dyDescent="0.25">
      <c r="A137" s="116"/>
      <c r="B137" s="112" t="s">
        <v>39</v>
      </c>
      <c r="C137" s="113" t="s">
        <v>44</v>
      </c>
      <c r="D137" s="113" t="s">
        <v>58</v>
      </c>
      <c r="E137" s="110" t="s">
        <v>41</v>
      </c>
      <c r="F137" s="110" t="s">
        <v>45</v>
      </c>
      <c r="G137" s="111" t="s">
        <v>42</v>
      </c>
      <c r="H137" s="116"/>
    </row>
    <row r="138" spans="1:9" s="105" customFormat="1" ht="15" x14ac:dyDescent="0.25">
      <c r="A138" s="116"/>
      <c r="B138" s="232" t="s">
        <v>93</v>
      </c>
      <c r="C138" s="109">
        <v>2</v>
      </c>
      <c r="D138" s="107">
        <v>31.4</v>
      </c>
      <c r="E138" s="85">
        <v>1</v>
      </c>
      <c r="F138" s="85"/>
      <c r="G138" s="108">
        <f>C138*D138*E138</f>
        <v>62.8</v>
      </c>
      <c r="H138" s="116"/>
    </row>
    <row r="139" spans="1:9" s="105" customFormat="1" ht="15" x14ac:dyDescent="0.25">
      <c r="A139" s="116"/>
      <c r="B139" s="232" t="s">
        <v>109</v>
      </c>
      <c r="C139" s="109">
        <v>2</v>
      </c>
      <c r="D139" s="107">
        <v>22.3</v>
      </c>
      <c r="E139" s="85">
        <v>3.59</v>
      </c>
      <c r="F139" s="85"/>
      <c r="G139" s="108">
        <f>C139*D139*E139</f>
        <v>160.114</v>
      </c>
      <c r="H139" s="116"/>
    </row>
    <row r="140" spans="1:9" s="105" customFormat="1" ht="15.75" thickBot="1" x14ac:dyDescent="0.3">
      <c r="A140" s="116"/>
      <c r="B140" s="319" t="s">
        <v>43</v>
      </c>
      <c r="C140" s="320"/>
      <c r="D140" s="320"/>
      <c r="E140" s="320"/>
      <c r="F140" s="321"/>
      <c r="G140" s="222">
        <f>SUM(G138:G139)</f>
        <v>222.91399999999999</v>
      </c>
      <c r="H140" s="116"/>
    </row>
    <row r="141" spans="1:9" s="105" customFormat="1" ht="15" x14ac:dyDescent="0.25">
      <c r="A141" s="116"/>
      <c r="B141" s="86"/>
      <c r="C141" s="86"/>
      <c r="D141" s="86"/>
      <c r="E141" s="86"/>
      <c r="F141" s="86"/>
      <c r="G141" s="87"/>
      <c r="H141" s="116"/>
    </row>
    <row r="142" spans="1:9" s="105" customFormat="1" ht="15" x14ac:dyDescent="0.25">
      <c r="A142" s="195" t="s">
        <v>184</v>
      </c>
      <c r="B142" s="318" t="s">
        <v>186</v>
      </c>
      <c r="C142" s="318"/>
      <c r="D142" s="318"/>
      <c r="E142" s="318"/>
      <c r="F142" s="318"/>
      <c r="G142" s="318"/>
      <c r="H142" s="318"/>
      <c r="I142" s="318"/>
    </row>
    <row r="143" spans="1:9" s="105" customFormat="1" ht="15.75" thickBot="1" x14ac:dyDescent="0.3">
      <c r="A143" s="116"/>
      <c r="B143" s="86"/>
      <c r="C143" s="86"/>
      <c r="D143" s="86"/>
      <c r="E143" s="86"/>
      <c r="F143" s="86"/>
      <c r="G143" s="87"/>
      <c r="H143" s="116"/>
    </row>
    <row r="144" spans="1:9" s="105" customFormat="1" ht="15" x14ac:dyDescent="0.25">
      <c r="A144" s="116"/>
      <c r="B144" s="112" t="s">
        <v>39</v>
      </c>
      <c r="C144" s="113" t="s">
        <v>44</v>
      </c>
      <c r="D144" s="113" t="s">
        <v>58</v>
      </c>
      <c r="E144" s="110" t="s">
        <v>41</v>
      </c>
      <c r="F144" s="110" t="s">
        <v>45</v>
      </c>
      <c r="G144" s="111" t="s">
        <v>42</v>
      </c>
      <c r="H144" s="116"/>
    </row>
    <row r="145" spans="1:8" s="105" customFormat="1" ht="15" x14ac:dyDescent="0.25">
      <c r="A145" s="116"/>
      <c r="B145" s="235" t="s">
        <v>187</v>
      </c>
      <c r="C145" s="109">
        <v>12</v>
      </c>
      <c r="D145" s="107">
        <v>12.8</v>
      </c>
      <c r="E145" s="85">
        <v>0.3</v>
      </c>
      <c r="F145" s="85"/>
      <c r="G145" s="108">
        <f>C145*D145*E145</f>
        <v>46.080000000000005</v>
      </c>
      <c r="H145" s="116"/>
    </row>
    <row r="146" spans="1:8" s="105" customFormat="1" ht="15.75" thickBot="1" x14ac:dyDescent="0.3">
      <c r="A146" s="116"/>
      <c r="B146" s="319" t="s">
        <v>43</v>
      </c>
      <c r="C146" s="320"/>
      <c r="D146" s="320"/>
      <c r="E146" s="320"/>
      <c r="F146" s="321"/>
      <c r="G146" s="222">
        <f>SUM(G145:G145)</f>
        <v>46.080000000000005</v>
      </c>
      <c r="H146" s="116"/>
    </row>
    <row r="147" spans="1:8" s="105" customFormat="1" ht="15" x14ac:dyDescent="0.25">
      <c r="A147" s="116"/>
      <c r="B147" s="86"/>
      <c r="C147" s="86"/>
      <c r="D147" s="86"/>
      <c r="E147" s="86"/>
      <c r="F147" s="86"/>
      <c r="G147" s="87"/>
      <c r="H147" s="116"/>
    </row>
    <row r="148" spans="1:8" s="105" customFormat="1" ht="15" x14ac:dyDescent="0.25">
      <c r="A148" s="195">
        <v>4</v>
      </c>
      <c r="B148" s="230" t="s">
        <v>137</v>
      </c>
      <c r="C148" s="86"/>
      <c r="D148" s="86"/>
      <c r="E148" s="86"/>
      <c r="F148" s="86"/>
      <c r="G148" s="87"/>
      <c r="H148" s="116"/>
    </row>
    <row r="149" spans="1:8" s="105" customFormat="1" ht="15" x14ac:dyDescent="0.25">
      <c r="A149" s="116"/>
      <c r="B149" s="86"/>
      <c r="C149" s="86"/>
      <c r="D149" s="86"/>
      <c r="E149" s="86"/>
      <c r="F149" s="86"/>
      <c r="G149" s="87"/>
      <c r="H149" s="116"/>
    </row>
    <row r="150" spans="1:8" s="105" customFormat="1" ht="15" x14ac:dyDescent="0.25">
      <c r="A150" s="195" t="s">
        <v>131</v>
      </c>
      <c r="B150" s="318" t="s">
        <v>198</v>
      </c>
      <c r="C150" s="318"/>
      <c r="D150" s="318"/>
      <c r="E150" s="318"/>
      <c r="F150" s="318"/>
      <c r="G150" s="318"/>
      <c r="H150" s="318"/>
    </row>
    <row r="151" spans="1:8" s="105" customFormat="1" ht="15.75" thickBot="1" x14ac:dyDescent="0.3">
      <c r="A151" s="116"/>
      <c r="B151" s="86"/>
      <c r="C151" s="86"/>
      <c r="D151" s="86"/>
      <c r="E151" s="86"/>
      <c r="F151" s="86"/>
      <c r="G151" s="87"/>
      <c r="H151" s="116"/>
    </row>
    <row r="152" spans="1:8" s="105" customFormat="1" ht="15" x14ac:dyDescent="0.25">
      <c r="A152" s="116"/>
      <c r="B152" s="112" t="s">
        <v>39</v>
      </c>
      <c r="C152" s="113" t="s">
        <v>44</v>
      </c>
      <c r="D152" s="113" t="s">
        <v>40</v>
      </c>
      <c r="E152" s="110" t="s">
        <v>41</v>
      </c>
      <c r="F152" s="110" t="s">
        <v>58</v>
      </c>
      <c r="G152" s="111" t="s">
        <v>42</v>
      </c>
      <c r="H152" s="116"/>
    </row>
    <row r="153" spans="1:8" s="105" customFormat="1" ht="15" x14ac:dyDescent="0.25">
      <c r="A153" s="116"/>
      <c r="B153" s="272" t="s">
        <v>196</v>
      </c>
      <c r="C153" s="109">
        <v>12</v>
      </c>
      <c r="D153" s="109">
        <v>0.4</v>
      </c>
      <c r="E153" s="115"/>
      <c r="F153" s="109">
        <v>12.8</v>
      </c>
      <c r="G153" s="108">
        <f>C153*D153*F153</f>
        <v>61.440000000000012</v>
      </c>
      <c r="H153" s="116"/>
    </row>
    <row r="154" spans="1:8" s="105" customFormat="1" ht="15" x14ac:dyDescent="0.25">
      <c r="A154" s="116"/>
      <c r="B154" s="239" t="s">
        <v>143</v>
      </c>
      <c r="C154" s="109">
        <v>4</v>
      </c>
      <c r="D154" s="109">
        <v>3.75</v>
      </c>
      <c r="E154" s="109">
        <v>1</v>
      </c>
      <c r="F154" s="196"/>
      <c r="G154" s="108">
        <f>C154*D154*E154</f>
        <v>15</v>
      </c>
      <c r="H154" s="116"/>
    </row>
    <row r="155" spans="1:8" s="105" customFormat="1" ht="15.75" thickBot="1" x14ac:dyDescent="0.3">
      <c r="A155" s="116"/>
      <c r="B155" s="319" t="s">
        <v>43</v>
      </c>
      <c r="C155" s="320"/>
      <c r="D155" s="320"/>
      <c r="E155" s="320"/>
      <c r="F155" s="321"/>
      <c r="G155" s="222">
        <f>SUM(G153:G154)</f>
        <v>76.440000000000012</v>
      </c>
      <c r="H155" s="116"/>
    </row>
    <row r="156" spans="1:8" s="105" customFormat="1" ht="15" x14ac:dyDescent="0.25">
      <c r="A156" s="116"/>
      <c r="B156" s="86"/>
      <c r="C156" s="86"/>
      <c r="D156" s="86"/>
      <c r="E156" s="86"/>
      <c r="F156" s="86"/>
      <c r="G156" s="87"/>
      <c r="H156" s="116"/>
    </row>
    <row r="157" spans="1:8" s="105" customFormat="1" ht="15" x14ac:dyDescent="0.25">
      <c r="A157" s="195" t="s">
        <v>197</v>
      </c>
      <c r="B157" s="318" t="s">
        <v>142</v>
      </c>
      <c r="C157" s="318"/>
      <c r="D157" s="318"/>
      <c r="E157" s="318"/>
      <c r="F157" s="318"/>
      <c r="G157" s="318"/>
      <c r="H157" s="318"/>
    </row>
    <row r="158" spans="1:8" s="105" customFormat="1" ht="15.75" thickBot="1" x14ac:dyDescent="0.3">
      <c r="A158" s="116"/>
      <c r="B158" s="86"/>
      <c r="C158" s="86"/>
      <c r="D158" s="86"/>
      <c r="E158" s="86"/>
      <c r="F158" s="86"/>
      <c r="G158" s="87"/>
      <c r="H158" s="116"/>
    </row>
    <row r="159" spans="1:8" s="105" customFormat="1" ht="15" x14ac:dyDescent="0.25">
      <c r="A159" s="116"/>
      <c r="B159" s="112" t="s">
        <v>39</v>
      </c>
      <c r="C159" s="113" t="s">
        <v>44</v>
      </c>
      <c r="D159" s="113" t="s">
        <v>40</v>
      </c>
      <c r="E159" s="110" t="s">
        <v>41</v>
      </c>
      <c r="F159" s="110" t="s">
        <v>58</v>
      </c>
      <c r="G159" s="111" t="s">
        <v>42</v>
      </c>
      <c r="H159" s="116"/>
    </row>
    <row r="160" spans="1:8" s="105" customFormat="1" ht="15" x14ac:dyDescent="0.25">
      <c r="A160" s="116"/>
      <c r="B160" s="272" t="s">
        <v>196</v>
      </c>
      <c r="C160" s="109">
        <v>12</v>
      </c>
      <c r="D160" s="109">
        <v>0.4</v>
      </c>
      <c r="E160" s="115"/>
      <c r="F160" s="109">
        <v>12.8</v>
      </c>
      <c r="G160" s="108">
        <f>C160*D160*F160</f>
        <v>61.440000000000012</v>
      </c>
      <c r="H160" s="116"/>
    </row>
    <row r="161" spans="1:8" s="105" customFormat="1" ht="15" x14ac:dyDescent="0.25">
      <c r="A161" s="116"/>
      <c r="B161" s="239" t="s">
        <v>143</v>
      </c>
      <c r="C161" s="109">
        <v>4</v>
      </c>
      <c r="D161" s="109">
        <v>3.75</v>
      </c>
      <c r="E161" s="109">
        <v>1</v>
      </c>
      <c r="F161" s="196"/>
      <c r="G161" s="108">
        <f>C161*D161*E161</f>
        <v>15</v>
      </c>
      <c r="H161" s="116"/>
    </row>
    <row r="162" spans="1:8" s="105" customFormat="1" ht="15.75" thickBot="1" x14ac:dyDescent="0.3">
      <c r="A162" s="116"/>
      <c r="B162" s="319" t="s">
        <v>43</v>
      </c>
      <c r="C162" s="320"/>
      <c r="D162" s="320"/>
      <c r="E162" s="320"/>
      <c r="F162" s="321"/>
      <c r="G162" s="222">
        <f>SUM(G160:G161)</f>
        <v>76.440000000000012</v>
      </c>
      <c r="H162" s="116"/>
    </row>
    <row r="163" spans="1:8" s="105" customFormat="1" ht="15" x14ac:dyDescent="0.25">
      <c r="A163" s="116"/>
      <c r="B163" s="86"/>
      <c r="C163" s="86"/>
      <c r="D163" s="86"/>
      <c r="E163" s="86"/>
      <c r="F163" s="86"/>
      <c r="G163" s="87"/>
      <c r="H163" s="116"/>
    </row>
    <row r="164" spans="1:8" s="105" customFormat="1" ht="15" x14ac:dyDescent="0.25">
      <c r="A164" s="195">
        <v>5</v>
      </c>
      <c r="B164" s="194" t="s">
        <v>65</v>
      </c>
      <c r="C164" s="86"/>
      <c r="D164" s="86"/>
      <c r="E164" s="86"/>
      <c r="F164" s="86"/>
      <c r="G164" s="87"/>
      <c r="H164" s="116"/>
    </row>
    <row r="165" spans="1:8" s="105" customFormat="1" ht="15" x14ac:dyDescent="0.25">
      <c r="A165" s="195"/>
      <c r="B165" s="230"/>
      <c r="C165" s="86"/>
      <c r="D165" s="86"/>
      <c r="E165" s="86"/>
      <c r="F165" s="86"/>
      <c r="G165" s="87"/>
      <c r="H165" s="116"/>
    </row>
    <row r="166" spans="1:8" s="105" customFormat="1" ht="15" x14ac:dyDescent="0.25">
      <c r="A166" s="88" t="s">
        <v>6</v>
      </c>
      <c r="B166" s="83" t="s">
        <v>133</v>
      </c>
      <c r="C166" s="83"/>
      <c r="D166" s="83"/>
      <c r="E166" s="116"/>
      <c r="F166" s="116"/>
      <c r="G166" s="116"/>
      <c r="H166" s="116"/>
    </row>
    <row r="167" spans="1:8" s="105" customFormat="1" ht="15.75" thickBot="1" x14ac:dyDescent="0.3">
      <c r="A167" s="88"/>
      <c r="B167" s="83"/>
      <c r="C167" s="83"/>
      <c r="D167" s="83"/>
      <c r="E167" s="116"/>
      <c r="F167" s="116"/>
      <c r="G167" s="116"/>
      <c r="H167" s="116"/>
    </row>
    <row r="168" spans="1:8" s="105" customFormat="1" ht="15" x14ac:dyDescent="0.25">
      <c r="A168" s="116"/>
      <c r="B168" s="112" t="s">
        <v>39</v>
      </c>
      <c r="C168" s="113" t="s">
        <v>44</v>
      </c>
      <c r="D168" s="113" t="s">
        <v>58</v>
      </c>
      <c r="E168" s="110" t="s">
        <v>41</v>
      </c>
      <c r="F168" s="110" t="s">
        <v>134</v>
      </c>
      <c r="G168" s="111" t="s">
        <v>135</v>
      </c>
      <c r="H168" s="116"/>
    </row>
    <row r="169" spans="1:8" s="105" customFormat="1" ht="15" x14ac:dyDescent="0.25">
      <c r="A169" s="116"/>
      <c r="B169" s="231" t="s">
        <v>128</v>
      </c>
      <c r="C169" s="109"/>
      <c r="D169" s="107">
        <v>22</v>
      </c>
      <c r="E169" s="107">
        <v>1</v>
      </c>
      <c r="F169" s="85">
        <v>0.04</v>
      </c>
      <c r="G169" s="108">
        <f>D169*E169*F169</f>
        <v>0.88</v>
      </c>
      <c r="H169" s="116"/>
    </row>
    <row r="170" spans="1:8" s="105" customFormat="1" ht="15.75" thickBot="1" x14ac:dyDescent="0.3">
      <c r="A170" s="116"/>
      <c r="B170" s="319" t="s">
        <v>136</v>
      </c>
      <c r="C170" s="320"/>
      <c r="D170" s="320"/>
      <c r="E170" s="320"/>
      <c r="F170" s="321"/>
      <c r="G170" s="222">
        <f>SUM(G169:G169)</f>
        <v>0.88</v>
      </c>
      <c r="H170" s="116"/>
    </row>
    <row r="171" spans="1:8" s="105" customFormat="1" ht="15" x14ac:dyDescent="0.25">
      <c r="A171" s="116"/>
      <c r="B171" s="86"/>
      <c r="C171" s="86"/>
      <c r="D171" s="86"/>
      <c r="E171" s="86"/>
      <c r="F171" s="86"/>
      <c r="G171" s="87"/>
      <c r="H171" s="116"/>
    </row>
    <row r="172" spans="1:8" s="105" customFormat="1" ht="15" x14ac:dyDescent="0.25">
      <c r="A172" s="88" t="s">
        <v>37</v>
      </c>
      <c r="B172" s="83" t="s">
        <v>129</v>
      </c>
      <c r="C172" s="83"/>
      <c r="D172" s="83"/>
      <c r="E172" s="116"/>
      <c r="F172" s="116"/>
      <c r="G172" s="116"/>
      <c r="H172" s="116"/>
    </row>
    <row r="173" spans="1:8" s="105" customFormat="1" ht="15.75" thickBot="1" x14ac:dyDescent="0.3">
      <c r="A173" s="88"/>
      <c r="B173" s="83"/>
      <c r="C173" s="83"/>
      <c r="D173" s="83"/>
      <c r="E173" s="116"/>
      <c r="F173" s="116"/>
      <c r="G173" s="116"/>
      <c r="H173" s="116"/>
    </row>
    <row r="174" spans="1:8" s="105" customFormat="1" ht="15" x14ac:dyDescent="0.25">
      <c r="A174" s="116"/>
      <c r="B174" s="112" t="s">
        <v>39</v>
      </c>
      <c r="C174" s="113" t="s">
        <v>44</v>
      </c>
      <c r="D174" s="113" t="s">
        <v>58</v>
      </c>
      <c r="E174" s="110" t="s">
        <v>41</v>
      </c>
      <c r="F174" s="110" t="s">
        <v>45</v>
      </c>
      <c r="G174" s="111" t="s">
        <v>42</v>
      </c>
      <c r="H174" s="116"/>
    </row>
    <row r="175" spans="1:8" s="105" customFormat="1" ht="15" x14ac:dyDescent="0.25">
      <c r="A175" s="116"/>
      <c r="B175" s="231" t="s">
        <v>128</v>
      </c>
      <c r="C175" s="109"/>
      <c r="D175" s="107">
        <v>22</v>
      </c>
      <c r="E175" s="107">
        <v>1</v>
      </c>
      <c r="F175" s="85"/>
      <c r="G175" s="108">
        <f>D175*E175</f>
        <v>22</v>
      </c>
      <c r="H175" s="116"/>
    </row>
    <row r="176" spans="1:8" s="105" customFormat="1" ht="15.75" thickBot="1" x14ac:dyDescent="0.3">
      <c r="A176" s="116"/>
      <c r="B176" s="319" t="s">
        <v>43</v>
      </c>
      <c r="C176" s="320"/>
      <c r="D176" s="320"/>
      <c r="E176" s="320"/>
      <c r="F176" s="321"/>
      <c r="G176" s="222">
        <f>SUM(G175:G175)</f>
        <v>22</v>
      </c>
      <c r="H176" s="116"/>
    </row>
    <row r="177" spans="1:8" s="105" customFormat="1" ht="15" x14ac:dyDescent="0.25">
      <c r="A177" s="116"/>
      <c r="B177" s="86"/>
      <c r="C177" s="86"/>
      <c r="D177" s="86"/>
      <c r="E177" s="86"/>
      <c r="F177" s="86"/>
      <c r="G177" s="87"/>
      <c r="H177" s="116"/>
    </row>
    <row r="178" spans="1:8" s="105" customFormat="1" ht="15" x14ac:dyDescent="0.25">
      <c r="A178" s="195">
        <v>6</v>
      </c>
      <c r="B178" s="194" t="s">
        <v>70</v>
      </c>
      <c r="C178" s="86"/>
      <c r="D178" s="86"/>
      <c r="E178" s="86"/>
      <c r="F178" s="86"/>
      <c r="G178" s="87"/>
      <c r="H178" s="116"/>
    </row>
    <row r="179" spans="1:8" s="105" customFormat="1" ht="15" x14ac:dyDescent="0.25">
      <c r="A179" s="116"/>
      <c r="B179" s="86"/>
      <c r="C179" s="86"/>
      <c r="D179" s="86"/>
      <c r="E179" s="86"/>
      <c r="F179" s="86"/>
      <c r="G179" s="87"/>
      <c r="H179" s="116"/>
    </row>
    <row r="180" spans="1:8" s="105" customFormat="1" ht="15" x14ac:dyDescent="0.25">
      <c r="A180" s="195" t="s">
        <v>17</v>
      </c>
      <c r="B180" s="329" t="s">
        <v>71</v>
      </c>
      <c r="C180" s="329"/>
      <c r="D180" s="329"/>
      <c r="E180" s="329"/>
      <c r="F180" s="86"/>
      <c r="G180" s="87"/>
      <c r="H180" s="116"/>
    </row>
    <row r="181" spans="1:8" s="105" customFormat="1" ht="15.75" thickBot="1" x14ac:dyDescent="0.3">
      <c r="A181" s="116"/>
      <c r="B181" s="86"/>
      <c r="C181" s="86"/>
      <c r="D181" s="86"/>
      <c r="E181" s="86"/>
      <c r="F181" s="86"/>
      <c r="G181" s="87"/>
      <c r="H181" s="116"/>
    </row>
    <row r="182" spans="1:8" s="105" customFormat="1" ht="15" x14ac:dyDescent="0.25">
      <c r="A182" s="116"/>
      <c r="B182" s="112" t="s">
        <v>39</v>
      </c>
      <c r="C182" s="113" t="s">
        <v>44</v>
      </c>
      <c r="D182" s="113" t="s">
        <v>40</v>
      </c>
      <c r="E182" s="110" t="s">
        <v>58</v>
      </c>
      <c r="F182" s="110" t="s">
        <v>45</v>
      </c>
      <c r="G182" s="111" t="s">
        <v>84</v>
      </c>
      <c r="H182" s="116"/>
    </row>
    <row r="183" spans="1:8" s="105" customFormat="1" ht="15" x14ac:dyDescent="0.25">
      <c r="A183" s="116"/>
      <c r="B183" s="210" t="s">
        <v>90</v>
      </c>
      <c r="C183" s="115"/>
      <c r="D183" s="115"/>
      <c r="E183" s="85">
        <v>50</v>
      </c>
      <c r="F183" s="196"/>
      <c r="G183" s="85">
        <f>E183</f>
        <v>50</v>
      </c>
      <c r="H183" s="116"/>
    </row>
    <row r="184" spans="1:8" s="105" customFormat="1" ht="15.75" thickBot="1" x14ac:dyDescent="0.3">
      <c r="A184" s="116"/>
      <c r="B184" s="319" t="s">
        <v>56</v>
      </c>
      <c r="C184" s="320"/>
      <c r="D184" s="320"/>
      <c r="E184" s="320"/>
      <c r="F184" s="321"/>
      <c r="G184" s="222">
        <f>G183</f>
        <v>50</v>
      </c>
      <c r="H184" s="116"/>
    </row>
    <row r="185" spans="1:8" s="105" customFormat="1" ht="15" x14ac:dyDescent="0.25">
      <c r="A185" s="116"/>
      <c r="B185" s="86"/>
      <c r="C185" s="86"/>
      <c r="D185" s="86"/>
      <c r="E185" s="86"/>
      <c r="F185" s="86"/>
      <c r="G185" s="87"/>
      <c r="H185" s="116"/>
    </row>
    <row r="186" spans="1:8" s="105" customFormat="1" ht="15" x14ac:dyDescent="0.25">
      <c r="A186" s="195" t="s">
        <v>19</v>
      </c>
      <c r="B186" s="318" t="s">
        <v>73</v>
      </c>
      <c r="C186" s="318"/>
      <c r="D186" s="318"/>
      <c r="E186" s="318"/>
      <c r="F186" s="318"/>
      <c r="G186" s="318"/>
      <c r="H186" s="318"/>
    </row>
    <row r="187" spans="1:8" s="105" customFormat="1" ht="15.75" thickBot="1" x14ac:dyDescent="0.3">
      <c r="A187" s="116"/>
      <c r="B187" s="86"/>
      <c r="C187" s="86"/>
      <c r="D187" s="86"/>
      <c r="E187" s="86"/>
      <c r="F187" s="86"/>
      <c r="G187" s="87"/>
      <c r="H187" s="116"/>
    </row>
    <row r="188" spans="1:8" s="105" customFormat="1" ht="15" x14ac:dyDescent="0.25">
      <c r="A188" s="116"/>
      <c r="B188" s="112" t="s">
        <v>39</v>
      </c>
      <c r="C188" s="113" t="s">
        <v>44</v>
      </c>
      <c r="D188" s="113" t="s">
        <v>58</v>
      </c>
      <c r="E188" s="110" t="s">
        <v>41</v>
      </c>
      <c r="F188" s="110" t="s">
        <v>45</v>
      </c>
      <c r="G188" s="111" t="s">
        <v>42</v>
      </c>
      <c r="H188" s="116"/>
    </row>
    <row r="189" spans="1:8" s="105" customFormat="1" ht="15" x14ac:dyDescent="0.25">
      <c r="A189" s="116"/>
      <c r="B189" s="327" t="s">
        <v>89</v>
      </c>
      <c r="C189" s="109">
        <v>123</v>
      </c>
      <c r="D189" s="107">
        <v>0.6</v>
      </c>
      <c r="E189" s="107">
        <v>0.6</v>
      </c>
      <c r="F189" s="85"/>
      <c r="G189" s="108">
        <f>C189*D189*E189</f>
        <v>44.279999999999994</v>
      </c>
      <c r="H189" s="116"/>
    </row>
    <row r="190" spans="1:8" s="105" customFormat="1" ht="15" x14ac:dyDescent="0.25">
      <c r="A190" s="116"/>
      <c r="B190" s="328"/>
      <c r="C190" s="109"/>
      <c r="D190" s="107"/>
      <c r="E190" s="85"/>
      <c r="F190" s="85"/>
      <c r="G190" s="108"/>
      <c r="H190" s="116"/>
    </row>
    <row r="191" spans="1:8" s="105" customFormat="1" ht="15.75" thickBot="1" x14ac:dyDescent="0.3">
      <c r="A191" s="116"/>
      <c r="B191" s="319" t="s">
        <v>43</v>
      </c>
      <c r="C191" s="320"/>
      <c r="D191" s="320"/>
      <c r="E191" s="320"/>
      <c r="F191" s="321"/>
      <c r="G191" s="222">
        <f>SUM(G189:G190)</f>
        <v>44.279999999999994</v>
      </c>
      <c r="H191" s="116"/>
    </row>
    <row r="192" spans="1:8" s="105" customFormat="1" ht="15" x14ac:dyDescent="0.25">
      <c r="A192" s="116"/>
      <c r="B192" s="86"/>
      <c r="C192" s="86"/>
      <c r="D192" s="86"/>
      <c r="E192" s="86"/>
      <c r="F192" s="86"/>
      <c r="G192" s="87"/>
      <c r="H192" s="116"/>
    </row>
    <row r="193" spans="1:8" s="105" customFormat="1" ht="15" x14ac:dyDescent="0.25">
      <c r="A193" s="195" t="s">
        <v>188</v>
      </c>
      <c r="B193" s="233" t="s">
        <v>190</v>
      </c>
      <c r="C193" s="233"/>
      <c r="D193" s="233"/>
      <c r="E193" s="233"/>
      <c r="F193" s="86"/>
      <c r="G193" s="87"/>
      <c r="H193" s="116"/>
    </row>
    <row r="194" spans="1:8" s="105" customFormat="1" ht="15.75" thickBot="1" x14ac:dyDescent="0.3">
      <c r="A194" s="116"/>
      <c r="B194" s="86"/>
      <c r="C194" s="86"/>
      <c r="D194" s="86"/>
      <c r="E194" s="86"/>
      <c r="F194" s="86"/>
      <c r="G194" s="87"/>
      <c r="H194" s="116"/>
    </row>
    <row r="195" spans="1:8" s="105" customFormat="1" ht="15" x14ac:dyDescent="0.25">
      <c r="A195" s="116"/>
      <c r="B195" s="112" t="s">
        <v>39</v>
      </c>
      <c r="C195" s="113" t="s">
        <v>44</v>
      </c>
      <c r="D195" s="113" t="s">
        <v>41</v>
      </c>
      <c r="E195" s="110" t="s">
        <v>58</v>
      </c>
      <c r="F195" s="110" t="s">
        <v>45</v>
      </c>
      <c r="G195" s="111" t="s">
        <v>84</v>
      </c>
      <c r="H195" s="116"/>
    </row>
    <row r="196" spans="1:8" s="105" customFormat="1" ht="15" x14ac:dyDescent="0.25">
      <c r="A196" s="116"/>
      <c r="B196" s="235" t="s">
        <v>88</v>
      </c>
      <c r="C196" s="109">
        <v>3</v>
      </c>
      <c r="D196" s="107">
        <v>0.85</v>
      </c>
      <c r="E196" s="85">
        <v>12.8</v>
      </c>
      <c r="F196" s="196"/>
      <c r="G196" s="85">
        <f>C196*D196*E196</f>
        <v>32.64</v>
      </c>
      <c r="H196" s="116"/>
    </row>
    <row r="197" spans="1:8" s="105" customFormat="1" ht="15.75" thickBot="1" x14ac:dyDescent="0.3">
      <c r="A197" s="116"/>
      <c r="B197" s="319" t="s">
        <v>56</v>
      </c>
      <c r="C197" s="320"/>
      <c r="D197" s="320"/>
      <c r="E197" s="320"/>
      <c r="F197" s="321"/>
      <c r="G197" s="222">
        <f>G196</f>
        <v>32.64</v>
      </c>
      <c r="H197" s="116"/>
    </row>
    <row r="198" spans="1:8" s="105" customFormat="1" ht="15" x14ac:dyDescent="0.25">
      <c r="A198" s="116"/>
      <c r="B198" s="86"/>
      <c r="C198" s="86"/>
      <c r="D198" s="86"/>
      <c r="E198" s="86"/>
      <c r="F198" s="86"/>
      <c r="G198" s="87"/>
      <c r="H198" s="116"/>
    </row>
    <row r="199" spans="1:8" s="105" customFormat="1" ht="15" x14ac:dyDescent="0.25">
      <c r="A199" s="195">
        <v>7</v>
      </c>
      <c r="B199" s="194" t="s">
        <v>2</v>
      </c>
      <c r="C199" s="86"/>
      <c r="D199" s="86"/>
      <c r="E199" s="86"/>
      <c r="F199" s="86"/>
      <c r="G199" s="87"/>
      <c r="H199" s="116"/>
    </row>
    <row r="200" spans="1:8" s="105" customFormat="1" ht="15" x14ac:dyDescent="0.25">
      <c r="A200" s="116"/>
      <c r="B200" s="86"/>
      <c r="C200" s="86"/>
      <c r="D200" s="86"/>
      <c r="E200" s="86"/>
      <c r="F200" s="86"/>
      <c r="G200" s="87"/>
      <c r="H200" s="116"/>
    </row>
    <row r="201" spans="1:8" s="105" customFormat="1" ht="15" x14ac:dyDescent="0.25">
      <c r="A201" s="195" t="s">
        <v>7</v>
      </c>
      <c r="B201" s="318" t="s">
        <v>75</v>
      </c>
      <c r="C201" s="318"/>
      <c r="D201" s="318"/>
      <c r="E201" s="318"/>
      <c r="F201" s="318"/>
      <c r="G201" s="318"/>
      <c r="H201" s="116"/>
    </row>
    <row r="202" spans="1:8" s="105" customFormat="1" ht="15.75" thickBot="1" x14ac:dyDescent="0.3">
      <c r="A202" s="116"/>
      <c r="B202" s="86"/>
      <c r="C202" s="86"/>
      <c r="D202" s="86"/>
      <c r="E202" s="86"/>
      <c r="F202" s="86"/>
      <c r="G202" s="87"/>
      <c r="H202" s="116"/>
    </row>
    <row r="203" spans="1:8" s="105" customFormat="1" ht="15" x14ac:dyDescent="0.25">
      <c r="A203" s="116"/>
      <c r="B203" s="112" t="s">
        <v>39</v>
      </c>
      <c r="C203" s="113" t="s">
        <v>44</v>
      </c>
      <c r="D203" s="113" t="s">
        <v>58</v>
      </c>
      <c r="E203" s="110" t="s">
        <v>41</v>
      </c>
      <c r="F203" s="110" t="s">
        <v>45</v>
      </c>
      <c r="G203" s="111" t="s">
        <v>42</v>
      </c>
      <c r="H203" s="116"/>
    </row>
    <row r="204" spans="1:8" s="105" customFormat="1" ht="15" x14ac:dyDescent="0.25">
      <c r="A204" s="116"/>
      <c r="B204" s="234" t="s">
        <v>91</v>
      </c>
      <c r="C204" s="109">
        <v>123</v>
      </c>
      <c r="D204" s="107">
        <v>0.6</v>
      </c>
      <c r="E204" s="107">
        <v>0.6</v>
      </c>
      <c r="F204" s="85"/>
      <c r="G204" s="108">
        <f>C204*D204*E204</f>
        <v>44.279999999999994</v>
      </c>
      <c r="H204" s="116"/>
    </row>
    <row r="205" spans="1:8" s="105" customFormat="1" ht="15" x14ac:dyDescent="0.25">
      <c r="A205" s="116"/>
      <c r="B205" s="231" t="s">
        <v>191</v>
      </c>
      <c r="C205" s="109">
        <v>3</v>
      </c>
      <c r="D205" s="107">
        <v>12.8</v>
      </c>
      <c r="E205" s="107">
        <v>0.85</v>
      </c>
      <c r="F205" s="85"/>
      <c r="G205" s="108">
        <f>C205*D205*E205</f>
        <v>32.64</v>
      </c>
      <c r="H205" s="116"/>
    </row>
    <row r="206" spans="1:8" s="105" customFormat="1" ht="15.75" thickBot="1" x14ac:dyDescent="0.3">
      <c r="A206" s="116"/>
      <c r="B206" s="319" t="s">
        <v>43</v>
      </c>
      <c r="C206" s="320"/>
      <c r="D206" s="320"/>
      <c r="E206" s="320"/>
      <c r="F206" s="321"/>
      <c r="G206" s="222">
        <f>SUM(G204:G205)</f>
        <v>76.919999999999987</v>
      </c>
      <c r="H206" s="116"/>
    </row>
    <row r="207" spans="1:8" s="105" customFormat="1" ht="15" x14ac:dyDescent="0.25">
      <c r="A207" s="116"/>
      <c r="B207" s="86"/>
      <c r="C207" s="86"/>
      <c r="D207" s="86"/>
      <c r="E207" s="86"/>
      <c r="F207" s="86"/>
      <c r="G207" s="87"/>
      <c r="H207" s="116"/>
    </row>
    <row r="208" spans="1:8" s="105" customFormat="1" ht="15" x14ac:dyDescent="0.25">
      <c r="A208" s="195" t="s">
        <v>138</v>
      </c>
      <c r="B208" s="318" t="s">
        <v>87</v>
      </c>
      <c r="C208" s="318"/>
      <c r="D208" s="318"/>
      <c r="E208" s="318"/>
      <c r="F208" s="86"/>
      <c r="G208" s="87"/>
      <c r="H208" s="116"/>
    </row>
    <row r="209" spans="1:8" s="105" customFormat="1" ht="15.75" thickBot="1" x14ac:dyDescent="0.3">
      <c r="A209" s="116"/>
      <c r="B209" s="86"/>
      <c r="C209" s="86"/>
      <c r="D209" s="86"/>
      <c r="E209" s="86"/>
      <c r="F209" s="86"/>
      <c r="G209" s="87"/>
      <c r="H209" s="116"/>
    </row>
    <row r="210" spans="1:8" s="105" customFormat="1" ht="15" x14ac:dyDescent="0.25">
      <c r="A210" s="116"/>
      <c r="B210" s="112" t="s">
        <v>39</v>
      </c>
      <c r="C210" s="113" t="s">
        <v>44</v>
      </c>
      <c r="D210" s="113" t="s">
        <v>58</v>
      </c>
      <c r="E210" s="110" t="s">
        <v>41</v>
      </c>
      <c r="F210" s="110" t="s">
        <v>45</v>
      </c>
      <c r="G210" s="111" t="s">
        <v>42</v>
      </c>
      <c r="H210" s="116"/>
    </row>
    <row r="211" spans="1:8" s="105" customFormat="1" ht="15" x14ac:dyDescent="0.25">
      <c r="A211" s="116"/>
      <c r="B211" s="234" t="s">
        <v>91</v>
      </c>
      <c r="C211" s="109">
        <v>123</v>
      </c>
      <c r="D211" s="107">
        <v>0.6</v>
      </c>
      <c r="E211" s="107">
        <v>0.6</v>
      </c>
      <c r="F211" s="85"/>
      <c r="G211" s="108">
        <f>C211*D211*E211</f>
        <v>44.279999999999994</v>
      </c>
      <c r="H211" s="116"/>
    </row>
    <row r="212" spans="1:8" s="105" customFormat="1" ht="15" x14ac:dyDescent="0.25">
      <c r="A212" s="116"/>
      <c r="B212" s="234" t="s">
        <v>191</v>
      </c>
      <c r="C212" s="109">
        <v>3</v>
      </c>
      <c r="D212" s="107">
        <v>12.8</v>
      </c>
      <c r="E212" s="107">
        <v>0.85</v>
      </c>
      <c r="F212" s="85"/>
      <c r="G212" s="108">
        <f>C212*D212*E212</f>
        <v>32.64</v>
      </c>
      <c r="H212" s="116"/>
    </row>
    <row r="213" spans="1:8" s="105" customFormat="1" ht="15.75" thickBot="1" x14ac:dyDescent="0.3">
      <c r="A213" s="116"/>
      <c r="B213" s="319" t="s">
        <v>43</v>
      </c>
      <c r="C213" s="320"/>
      <c r="D213" s="320"/>
      <c r="E213" s="320"/>
      <c r="F213" s="321"/>
      <c r="G213" s="222">
        <f>SUM(G211:G212)</f>
        <v>76.919999999999987</v>
      </c>
      <c r="H213" s="116"/>
    </row>
    <row r="214" spans="1:8" s="105" customFormat="1" ht="15" x14ac:dyDescent="0.25">
      <c r="A214" s="116"/>
      <c r="B214" s="86"/>
      <c r="C214" s="86"/>
      <c r="D214" s="86"/>
      <c r="E214" s="86"/>
      <c r="F214" s="86"/>
      <c r="G214" s="87"/>
      <c r="H214" s="116"/>
    </row>
    <row r="215" spans="1:8" s="105" customFormat="1" ht="15" x14ac:dyDescent="0.25">
      <c r="A215" s="195" t="s">
        <v>139</v>
      </c>
      <c r="B215" s="329" t="s">
        <v>78</v>
      </c>
      <c r="C215" s="329"/>
      <c r="D215" s="329"/>
      <c r="E215" s="329"/>
      <c r="F215" s="86"/>
      <c r="G215" s="87"/>
      <c r="H215" s="116"/>
    </row>
    <row r="216" spans="1:8" s="105" customFormat="1" ht="15.75" thickBot="1" x14ac:dyDescent="0.3">
      <c r="A216" s="116"/>
      <c r="B216" s="86"/>
      <c r="C216" s="86"/>
      <c r="D216" s="86"/>
      <c r="E216" s="86"/>
      <c r="F216" s="86"/>
      <c r="G216" s="87"/>
      <c r="H216" s="116"/>
    </row>
    <row r="217" spans="1:8" s="105" customFormat="1" ht="15" x14ac:dyDescent="0.25">
      <c r="A217" s="116"/>
      <c r="B217" s="112" t="s">
        <v>39</v>
      </c>
      <c r="C217" s="113" t="s">
        <v>44</v>
      </c>
      <c r="D217" s="113" t="s">
        <v>58</v>
      </c>
      <c r="E217" s="110" t="s">
        <v>41</v>
      </c>
      <c r="F217" s="110" t="s">
        <v>45</v>
      </c>
      <c r="G217" s="111" t="s">
        <v>42</v>
      </c>
      <c r="H217" s="116"/>
    </row>
    <row r="218" spans="1:8" s="105" customFormat="1" ht="15" x14ac:dyDescent="0.25">
      <c r="A218" s="116"/>
      <c r="B218" s="234" t="s">
        <v>91</v>
      </c>
      <c r="C218" s="109">
        <v>123</v>
      </c>
      <c r="D218" s="107">
        <v>0.6</v>
      </c>
      <c r="E218" s="107">
        <v>0.6</v>
      </c>
      <c r="F218" s="85"/>
      <c r="G218" s="108">
        <f>C218*D218*E218</f>
        <v>44.279999999999994</v>
      </c>
      <c r="H218" s="116"/>
    </row>
    <row r="219" spans="1:8" s="105" customFormat="1" ht="15" x14ac:dyDescent="0.25">
      <c r="A219" s="116"/>
      <c r="B219" s="234" t="s">
        <v>191</v>
      </c>
      <c r="C219" s="109">
        <v>3</v>
      </c>
      <c r="D219" s="107">
        <v>12.8</v>
      </c>
      <c r="E219" s="107">
        <v>0.85</v>
      </c>
      <c r="F219" s="85"/>
      <c r="G219" s="108">
        <f>C219*D219*E219</f>
        <v>32.64</v>
      </c>
      <c r="H219" s="116"/>
    </row>
    <row r="220" spans="1:8" s="105" customFormat="1" ht="15.75" thickBot="1" x14ac:dyDescent="0.3">
      <c r="A220" s="116"/>
      <c r="B220" s="319" t="s">
        <v>43</v>
      </c>
      <c r="C220" s="320"/>
      <c r="D220" s="320"/>
      <c r="E220" s="320"/>
      <c r="F220" s="321"/>
      <c r="G220" s="222">
        <f>SUM(G218:G219)</f>
        <v>76.919999999999987</v>
      </c>
      <c r="H220" s="116"/>
    </row>
    <row r="221" spans="1:8" s="105" customFormat="1" ht="15" x14ac:dyDescent="0.25">
      <c r="A221" s="116"/>
      <c r="B221" s="86"/>
      <c r="C221" s="86"/>
      <c r="D221" s="86"/>
      <c r="E221" s="86"/>
      <c r="F221" s="86"/>
      <c r="G221" s="87"/>
      <c r="H221" s="116"/>
    </row>
    <row r="222" spans="1:8" s="105" customFormat="1" ht="15" x14ac:dyDescent="0.25">
      <c r="A222" s="195" t="s">
        <v>144</v>
      </c>
      <c r="B222" s="318" t="s">
        <v>147</v>
      </c>
      <c r="C222" s="318"/>
      <c r="D222" s="318"/>
      <c r="E222" s="318"/>
      <c r="F222" s="318"/>
      <c r="G222" s="318"/>
      <c r="H222" s="116"/>
    </row>
    <row r="223" spans="1:8" s="105" customFormat="1" ht="15.75" thickBot="1" x14ac:dyDescent="0.3">
      <c r="A223" s="116"/>
      <c r="B223" s="86"/>
      <c r="C223" s="86"/>
      <c r="D223" s="86"/>
      <c r="E223" s="86"/>
      <c r="F223" s="86"/>
      <c r="G223" s="87"/>
      <c r="H223" s="116"/>
    </row>
    <row r="224" spans="1:8" s="105" customFormat="1" ht="15" x14ac:dyDescent="0.25">
      <c r="A224" s="116"/>
      <c r="B224" s="112" t="s">
        <v>39</v>
      </c>
      <c r="C224" s="113" t="s">
        <v>44</v>
      </c>
      <c r="D224" s="113" t="s">
        <v>40</v>
      </c>
      <c r="E224" s="110" t="s">
        <v>41</v>
      </c>
      <c r="F224" s="110" t="s">
        <v>58</v>
      </c>
      <c r="G224" s="111" t="s">
        <v>42</v>
      </c>
      <c r="H224" s="116"/>
    </row>
    <row r="225" spans="1:8" s="105" customFormat="1" ht="15" x14ac:dyDescent="0.25">
      <c r="A225" s="116"/>
      <c r="B225" s="272" t="s">
        <v>196</v>
      </c>
      <c r="C225" s="237">
        <v>12</v>
      </c>
      <c r="D225" s="237">
        <v>0.4</v>
      </c>
      <c r="E225" s="237"/>
      <c r="F225" s="238">
        <v>12.8</v>
      </c>
      <c r="G225" s="108">
        <f>C225*D225*F225</f>
        <v>61.440000000000012</v>
      </c>
      <c r="H225" s="116"/>
    </row>
    <row r="226" spans="1:8" s="105" customFormat="1" ht="15" x14ac:dyDescent="0.25">
      <c r="A226" s="116"/>
      <c r="B226" s="239" t="s">
        <v>143</v>
      </c>
      <c r="C226" s="109">
        <v>4</v>
      </c>
      <c r="D226" s="109">
        <v>3.75</v>
      </c>
      <c r="E226" s="109">
        <v>1</v>
      </c>
      <c r="F226" s="196"/>
      <c r="G226" s="108">
        <f>C226*D226*E226</f>
        <v>15</v>
      </c>
      <c r="H226" s="116"/>
    </row>
    <row r="227" spans="1:8" s="105" customFormat="1" ht="15.75" thickBot="1" x14ac:dyDescent="0.3">
      <c r="A227" s="116"/>
      <c r="B227" s="319" t="s">
        <v>43</v>
      </c>
      <c r="C227" s="320"/>
      <c r="D227" s="320"/>
      <c r="E227" s="320"/>
      <c r="F227" s="321"/>
      <c r="G227" s="222">
        <f>SUM(G225:G226)</f>
        <v>76.440000000000012</v>
      </c>
      <c r="H227" s="116"/>
    </row>
    <row r="228" spans="1:8" s="105" customFormat="1" ht="15" x14ac:dyDescent="0.25">
      <c r="A228" s="116"/>
      <c r="B228" s="86"/>
      <c r="C228" s="86"/>
      <c r="D228" s="86"/>
      <c r="E228" s="86"/>
      <c r="F228" s="86"/>
      <c r="G228" s="87"/>
      <c r="H228" s="116"/>
    </row>
    <row r="229" spans="1:8" s="105" customFormat="1" ht="15" x14ac:dyDescent="0.25">
      <c r="A229" s="195" t="s">
        <v>145</v>
      </c>
      <c r="B229" s="318" t="s">
        <v>149</v>
      </c>
      <c r="C229" s="318"/>
      <c r="D229" s="318"/>
      <c r="E229" s="318"/>
      <c r="F229" s="86"/>
      <c r="G229" s="87"/>
      <c r="H229" s="116"/>
    </row>
    <row r="230" spans="1:8" s="105" customFormat="1" ht="15.75" thickBot="1" x14ac:dyDescent="0.3">
      <c r="A230" s="116"/>
      <c r="B230" s="86"/>
      <c r="C230" s="86"/>
      <c r="D230" s="86"/>
      <c r="E230" s="86"/>
      <c r="F230" s="86"/>
      <c r="G230" s="87"/>
      <c r="H230" s="116"/>
    </row>
    <row r="231" spans="1:8" s="105" customFormat="1" ht="15" x14ac:dyDescent="0.25">
      <c r="A231" s="116"/>
      <c r="B231" s="112" t="s">
        <v>39</v>
      </c>
      <c r="C231" s="113" t="s">
        <v>44</v>
      </c>
      <c r="D231" s="113" t="s">
        <v>40</v>
      </c>
      <c r="E231" s="110" t="s">
        <v>41</v>
      </c>
      <c r="F231" s="110" t="s">
        <v>58</v>
      </c>
      <c r="G231" s="111" t="s">
        <v>42</v>
      </c>
      <c r="H231" s="116"/>
    </row>
    <row r="232" spans="1:8" s="105" customFormat="1" ht="15" x14ac:dyDescent="0.25">
      <c r="A232" s="116"/>
      <c r="B232" s="272" t="s">
        <v>196</v>
      </c>
      <c r="C232" s="237">
        <v>12</v>
      </c>
      <c r="D232" s="237">
        <v>0.4</v>
      </c>
      <c r="E232" s="237"/>
      <c r="F232" s="238">
        <v>12.8</v>
      </c>
      <c r="G232" s="108">
        <f>C232*D232*F232</f>
        <v>61.440000000000012</v>
      </c>
      <c r="H232" s="116"/>
    </row>
    <row r="233" spans="1:8" s="105" customFormat="1" ht="15" x14ac:dyDescent="0.25">
      <c r="A233" s="116"/>
      <c r="B233" s="239" t="s">
        <v>143</v>
      </c>
      <c r="C233" s="109">
        <v>4</v>
      </c>
      <c r="D233" s="109">
        <v>3.75</v>
      </c>
      <c r="E233" s="109">
        <v>1</v>
      </c>
      <c r="F233" s="196"/>
      <c r="G233" s="108">
        <f>C233*D233*E233</f>
        <v>15</v>
      </c>
      <c r="H233" s="116"/>
    </row>
    <row r="234" spans="1:8" s="105" customFormat="1" ht="15.75" thickBot="1" x14ac:dyDescent="0.3">
      <c r="A234" s="116"/>
      <c r="B234" s="319" t="s">
        <v>43</v>
      </c>
      <c r="C234" s="320"/>
      <c r="D234" s="320"/>
      <c r="E234" s="320"/>
      <c r="F234" s="321"/>
      <c r="G234" s="222">
        <f>SUM(G232:G233)</f>
        <v>76.440000000000012</v>
      </c>
      <c r="H234" s="116"/>
    </row>
    <row r="235" spans="1:8" s="105" customFormat="1" ht="15" x14ac:dyDescent="0.25">
      <c r="A235" s="116"/>
      <c r="B235" s="86"/>
      <c r="C235" s="86"/>
      <c r="D235" s="86"/>
      <c r="E235" s="86"/>
      <c r="F235" s="86"/>
      <c r="G235" s="87"/>
      <c r="H235" s="116"/>
    </row>
    <row r="236" spans="1:8" s="105" customFormat="1" ht="15" x14ac:dyDescent="0.25">
      <c r="A236" s="195" t="s">
        <v>146</v>
      </c>
      <c r="B236" s="318" t="s">
        <v>151</v>
      </c>
      <c r="C236" s="318"/>
      <c r="D236" s="318"/>
      <c r="E236" s="318"/>
      <c r="F236" s="318"/>
      <c r="G236" s="87"/>
      <c r="H236" s="116"/>
    </row>
    <row r="237" spans="1:8" s="105" customFormat="1" ht="15.75" thickBot="1" x14ac:dyDescent="0.3">
      <c r="A237" s="116"/>
      <c r="B237" s="86"/>
      <c r="C237" s="86"/>
      <c r="D237" s="86"/>
      <c r="E237" s="86"/>
      <c r="F237" s="86"/>
      <c r="G237" s="87"/>
      <c r="H237" s="116"/>
    </row>
    <row r="238" spans="1:8" s="105" customFormat="1" ht="15" x14ac:dyDescent="0.25">
      <c r="A238" s="116"/>
      <c r="B238" s="112" t="s">
        <v>39</v>
      </c>
      <c r="C238" s="113" t="s">
        <v>44</v>
      </c>
      <c r="D238" s="113" t="s">
        <v>40</v>
      </c>
      <c r="E238" s="110" t="s">
        <v>41</v>
      </c>
      <c r="F238" s="110" t="s">
        <v>58</v>
      </c>
      <c r="G238" s="111" t="s">
        <v>42</v>
      </c>
      <c r="H238" s="116"/>
    </row>
    <row r="239" spans="1:8" s="105" customFormat="1" ht="15" x14ac:dyDescent="0.25">
      <c r="A239" s="116"/>
      <c r="B239" s="272" t="s">
        <v>196</v>
      </c>
      <c r="C239" s="237">
        <v>12</v>
      </c>
      <c r="D239" s="237">
        <v>0.4</v>
      </c>
      <c r="E239" s="237"/>
      <c r="F239" s="238">
        <v>12.8</v>
      </c>
      <c r="G239" s="108">
        <f>C239*D239*F239</f>
        <v>61.440000000000012</v>
      </c>
      <c r="H239" s="116"/>
    </row>
    <row r="240" spans="1:8" s="105" customFormat="1" ht="15" x14ac:dyDescent="0.25">
      <c r="A240" s="116"/>
      <c r="B240" s="239" t="s">
        <v>143</v>
      </c>
      <c r="C240" s="109">
        <v>4</v>
      </c>
      <c r="D240" s="109">
        <v>3.75</v>
      </c>
      <c r="E240" s="109">
        <v>1</v>
      </c>
      <c r="F240" s="196"/>
      <c r="G240" s="108">
        <f>C240*D240*E240</f>
        <v>15</v>
      </c>
      <c r="H240" s="116"/>
    </row>
    <row r="241" spans="1:8" s="105" customFormat="1" ht="15.75" thickBot="1" x14ac:dyDescent="0.3">
      <c r="A241" s="116"/>
      <c r="B241" s="319" t="s">
        <v>43</v>
      </c>
      <c r="C241" s="320"/>
      <c r="D241" s="320"/>
      <c r="E241" s="320"/>
      <c r="F241" s="321"/>
      <c r="G241" s="222">
        <f>SUM(G239:G240)</f>
        <v>76.440000000000012</v>
      </c>
      <c r="H241" s="116"/>
    </row>
    <row r="242" spans="1:8" s="105" customFormat="1" ht="15" x14ac:dyDescent="0.25">
      <c r="A242" s="116"/>
      <c r="B242" s="86"/>
      <c r="C242" s="86"/>
      <c r="D242" s="86"/>
      <c r="E242" s="86"/>
      <c r="F242" s="86"/>
      <c r="G242" s="87"/>
      <c r="H242" s="116"/>
    </row>
    <row r="243" spans="1:8" s="105" customFormat="1" ht="15" x14ac:dyDescent="0.25">
      <c r="A243" s="195">
        <v>8</v>
      </c>
      <c r="B243" s="194" t="s">
        <v>10</v>
      </c>
      <c r="C243" s="86"/>
      <c r="D243" s="86"/>
      <c r="E243" s="86"/>
      <c r="F243" s="86"/>
      <c r="G243" s="87"/>
      <c r="H243" s="116"/>
    </row>
    <row r="244" spans="1:8" s="105" customFormat="1" ht="15" x14ac:dyDescent="0.25">
      <c r="A244" s="116"/>
      <c r="B244" s="86"/>
      <c r="C244" s="86"/>
      <c r="D244" s="86"/>
      <c r="E244" s="86"/>
      <c r="F244" s="86"/>
      <c r="G244" s="87"/>
      <c r="H244" s="116"/>
    </row>
    <row r="245" spans="1:8" s="105" customFormat="1" ht="15" x14ac:dyDescent="0.25">
      <c r="A245" s="195" t="s">
        <v>140</v>
      </c>
      <c r="B245" s="194" t="s">
        <v>69</v>
      </c>
      <c r="C245" s="86"/>
      <c r="D245" s="86"/>
      <c r="E245" s="86"/>
      <c r="F245" s="86"/>
      <c r="G245" s="87"/>
      <c r="H245" s="116"/>
    </row>
    <row r="246" spans="1:8" s="105" customFormat="1" ht="15.75" thickBot="1" x14ac:dyDescent="0.3">
      <c r="A246" s="116"/>
      <c r="B246" s="86"/>
      <c r="C246" s="86"/>
      <c r="D246" s="86"/>
      <c r="E246" s="86"/>
      <c r="F246" s="86"/>
      <c r="G246" s="87"/>
      <c r="H246" s="116"/>
    </row>
    <row r="247" spans="1:8" s="105" customFormat="1" ht="15" x14ac:dyDescent="0.25">
      <c r="A247" s="116"/>
      <c r="B247" s="112" t="s">
        <v>39</v>
      </c>
      <c r="C247" s="113" t="s">
        <v>44</v>
      </c>
      <c r="D247" s="113" t="s">
        <v>58</v>
      </c>
      <c r="E247" s="110" t="s">
        <v>41</v>
      </c>
      <c r="F247" s="110" t="s">
        <v>45</v>
      </c>
      <c r="G247" s="111" t="s">
        <v>42</v>
      </c>
      <c r="H247" s="116"/>
    </row>
    <row r="248" spans="1:8" s="105" customFormat="1" ht="15" x14ac:dyDescent="0.25">
      <c r="A248" s="116"/>
      <c r="B248" s="211" t="s">
        <v>88</v>
      </c>
      <c r="C248" s="115"/>
      <c r="D248" s="197"/>
      <c r="E248" s="198"/>
      <c r="F248" s="85"/>
      <c r="G248" s="223">
        <v>810.81</v>
      </c>
      <c r="H248" s="116"/>
    </row>
    <row r="249" spans="1:8" s="105" customFormat="1" ht="15.75" thickBot="1" x14ac:dyDescent="0.3">
      <c r="A249" s="116"/>
      <c r="B249" s="319" t="s">
        <v>43</v>
      </c>
      <c r="C249" s="320"/>
      <c r="D249" s="320"/>
      <c r="E249" s="320"/>
      <c r="F249" s="321"/>
      <c r="G249" s="222">
        <f>SUM(G248:G248)</f>
        <v>810.81</v>
      </c>
      <c r="H249" s="116"/>
    </row>
    <row r="250" spans="1:8" s="105" customFormat="1" ht="15" x14ac:dyDescent="0.25">
      <c r="A250" s="116"/>
      <c r="B250" s="86"/>
      <c r="C250" s="86"/>
      <c r="D250" s="86"/>
      <c r="E250" s="86"/>
      <c r="F250" s="86"/>
      <c r="G250" s="87"/>
      <c r="H250" s="116"/>
    </row>
    <row r="251" spans="1:8" s="105" customFormat="1" ht="15" x14ac:dyDescent="0.25">
      <c r="A251" s="116"/>
      <c r="B251" s="86"/>
      <c r="C251" s="86"/>
      <c r="D251" s="86"/>
      <c r="E251" s="86"/>
      <c r="F251" s="86"/>
      <c r="G251" s="87"/>
      <c r="H251" s="116"/>
    </row>
    <row r="252" spans="1:8" s="105" customFormat="1" ht="15" x14ac:dyDescent="0.25">
      <c r="A252" s="116"/>
      <c r="B252" s="86"/>
      <c r="C252" s="86"/>
      <c r="D252" s="86"/>
      <c r="E252" s="86"/>
      <c r="F252" s="86"/>
      <c r="G252" s="87"/>
      <c r="H252" s="116"/>
    </row>
    <row r="253" spans="1:8" s="105" customFormat="1" ht="15" x14ac:dyDescent="0.25">
      <c r="A253" s="116"/>
      <c r="B253" s="86"/>
      <c r="C253" s="86"/>
      <c r="D253" s="86"/>
      <c r="E253" s="86"/>
      <c r="F253" s="86"/>
      <c r="G253" s="87"/>
      <c r="H253" s="116"/>
    </row>
    <row r="254" spans="1:8" s="105" customFormat="1" ht="15" x14ac:dyDescent="0.25">
      <c r="A254" s="116"/>
      <c r="B254" s="86"/>
      <c r="C254" s="86"/>
      <c r="D254" s="86"/>
      <c r="E254" s="86"/>
      <c r="F254" s="86"/>
      <c r="G254" s="87"/>
      <c r="H254" s="116"/>
    </row>
    <row r="255" spans="1:8" s="105" customFormat="1" ht="15" x14ac:dyDescent="0.25">
      <c r="A255" s="116"/>
      <c r="B255" s="86"/>
      <c r="C255" s="86"/>
      <c r="D255" s="86"/>
      <c r="E255" s="86"/>
      <c r="F255" s="86"/>
      <c r="G255" s="87"/>
      <c r="H255" s="116"/>
    </row>
    <row r="256" spans="1:8" s="105" customFormat="1" ht="15" x14ac:dyDescent="0.25">
      <c r="A256" s="116"/>
      <c r="B256" s="86"/>
      <c r="C256" s="86"/>
      <c r="D256" s="86"/>
      <c r="E256" s="86"/>
      <c r="F256" s="86"/>
      <c r="G256" s="87"/>
      <c r="H256" s="116"/>
    </row>
    <row r="257" spans="1:8" s="105" customFormat="1" ht="15" x14ac:dyDescent="0.25">
      <c r="A257" s="116"/>
      <c r="B257" s="86"/>
      <c r="C257" s="86"/>
      <c r="D257" s="86"/>
      <c r="E257" s="86"/>
      <c r="F257" s="86"/>
      <c r="G257" s="87"/>
      <c r="H257" s="116"/>
    </row>
    <row r="258" spans="1:8" s="105" customFormat="1" ht="15" x14ac:dyDescent="0.25">
      <c r="A258" s="116"/>
      <c r="B258" s="86"/>
      <c r="C258" s="86"/>
      <c r="D258" s="86"/>
      <c r="E258" s="86"/>
      <c r="F258" s="86"/>
      <c r="G258" s="87"/>
      <c r="H258" s="116"/>
    </row>
    <row r="259" spans="1:8" s="105" customFormat="1" ht="15" x14ac:dyDescent="0.25">
      <c r="A259" s="116"/>
      <c r="B259" s="86"/>
      <c r="C259" s="86"/>
      <c r="D259" s="86"/>
      <c r="E259" s="86"/>
      <c r="F259" s="86"/>
      <c r="G259" s="87"/>
      <c r="H259" s="116"/>
    </row>
  </sheetData>
  <mergeCells count="62">
    <mergeCell ref="B241:F241"/>
    <mergeCell ref="B222:G222"/>
    <mergeCell ref="B220:F220"/>
    <mergeCell ref="B227:F227"/>
    <mergeCell ref="B236:F236"/>
    <mergeCell ref="B229:E229"/>
    <mergeCell ref="B100:F100"/>
    <mergeCell ref="B98:B99"/>
    <mergeCell ref="B77:H77"/>
    <mergeCell ref="B81:F81"/>
    <mergeCell ref="B234:F234"/>
    <mergeCell ref="B215:E215"/>
    <mergeCell ref="B201:G201"/>
    <mergeCell ref="B208:E208"/>
    <mergeCell ref="B180:E180"/>
    <mergeCell ref="B184:F184"/>
    <mergeCell ref="B186:H186"/>
    <mergeCell ref="B197:F197"/>
    <mergeCell ref="B213:F213"/>
    <mergeCell ref="B113:F113"/>
    <mergeCell ref="B176:F176"/>
    <mergeCell ref="B170:F170"/>
    <mergeCell ref="B249:F249"/>
    <mergeCell ref="B121:F121"/>
    <mergeCell ref="B35:F35"/>
    <mergeCell ref="B64:H64"/>
    <mergeCell ref="B189:B190"/>
    <mergeCell ref="B117:I117"/>
    <mergeCell ref="B62:F62"/>
    <mergeCell ref="B191:F191"/>
    <mergeCell ref="B206:F206"/>
    <mergeCell ref="B129:I129"/>
    <mergeCell ref="B133:F133"/>
    <mergeCell ref="B47:F47"/>
    <mergeCell ref="B87:F87"/>
    <mergeCell ref="B58:H58"/>
    <mergeCell ref="B56:F56"/>
    <mergeCell ref="B70:H70"/>
    <mergeCell ref="A1:I1"/>
    <mergeCell ref="B123:I123"/>
    <mergeCell ref="B127:F127"/>
    <mergeCell ref="B68:F68"/>
    <mergeCell ref="A3:H3"/>
    <mergeCell ref="B23:F23"/>
    <mergeCell ref="B7:H7"/>
    <mergeCell ref="B11:F11"/>
    <mergeCell ref="B17:F17"/>
    <mergeCell ref="B29:F29"/>
    <mergeCell ref="B41:F41"/>
    <mergeCell ref="B75:F75"/>
    <mergeCell ref="B107:F107"/>
    <mergeCell ref="B105:B106"/>
    <mergeCell ref="B73:B74"/>
    <mergeCell ref="B93:F93"/>
    <mergeCell ref="B135:I135"/>
    <mergeCell ref="B140:F140"/>
    <mergeCell ref="B157:H157"/>
    <mergeCell ref="B162:F162"/>
    <mergeCell ref="B142:I142"/>
    <mergeCell ref="B146:F146"/>
    <mergeCell ref="B150:H150"/>
    <mergeCell ref="B155:F155"/>
  </mergeCells>
  <pageMargins left="0.78740157480314965" right="0.11811023622047245" top="0.98425196850393704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7</vt:i4>
      </vt:variant>
    </vt:vector>
  </HeadingPairs>
  <TitlesOfParts>
    <vt:vector size="11" baseType="lpstr">
      <vt:lpstr>Cronograma Fís-Fin</vt:lpstr>
      <vt:lpstr>Orçamento Resumo</vt:lpstr>
      <vt:lpstr>Orçamento Sintético</vt:lpstr>
      <vt:lpstr>Memória de Cálculo</vt:lpstr>
      <vt:lpstr>'Cronograma Fís-Fin'!Area_de_impressao</vt:lpstr>
      <vt:lpstr>'Memória de Cálculo'!Area_de_impressao</vt:lpstr>
      <vt:lpstr>'Orçamento Resumo'!Area_de_impressao</vt:lpstr>
      <vt:lpstr>'Orçamento Sintético'!Area_de_impressao</vt:lpstr>
      <vt:lpstr>'Cronograma Fís-Fin'!Titulos_de_impressao</vt:lpstr>
      <vt:lpstr>'Orçamento Resumo'!Titulos_de_impressao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2018-11-23T10:14:27Z</cp:lastPrinted>
  <dcterms:created xsi:type="dcterms:W3CDTF">2007-09-28T23:20:37Z</dcterms:created>
  <dcterms:modified xsi:type="dcterms:W3CDTF">2018-12-14T12:54:07Z</dcterms:modified>
</cp:coreProperties>
</file>